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RVANSRARQ01\nep$\Relatórios\Relatórios mensais\2024\12 - Dezembro\Ficheiros Finais\"/>
    </mc:Choice>
  </mc:AlternateContent>
  <xr:revisionPtr revIDLastSave="0" documentId="13_ncr:1_{9BDF07AF-B3D8-4D0E-A013-FC3DD551F50D}" xr6:coauthVersionLast="47" xr6:coauthVersionMax="47" xr10:uidLastSave="{00000000-0000-0000-0000-000000000000}"/>
  <bookViews>
    <workbookView xWindow="22932" yWindow="-108" windowWidth="30936" windowHeight="16896"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6"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0" l="1"/>
  <c r="E15" i="20"/>
  <c r="I9" i="17"/>
  <c r="H9" i="17"/>
  <c r="N6" i="10"/>
  <c r="O6" i="10"/>
  <c r="P6" i="10"/>
  <c r="N7" i="10"/>
  <c r="O7" i="10"/>
  <c r="P7" i="10"/>
  <c r="N8" i="10"/>
  <c r="O8" i="10"/>
  <c r="P8" i="10"/>
  <c r="J12" i="9"/>
  <c r="E34" i="6"/>
  <c r="F34" i="6"/>
  <c r="H34" i="6"/>
  <c r="I34" i="6"/>
  <c r="K34" i="6"/>
  <c r="L34" i="6"/>
  <c r="E35" i="6"/>
  <c r="F35" i="6"/>
  <c r="H35" i="6"/>
  <c r="I35" i="6"/>
  <c r="K35" i="6"/>
  <c r="L35" i="6"/>
  <c r="E36" i="6"/>
  <c r="F36" i="6"/>
  <c r="H36" i="6"/>
  <c r="I36" i="6"/>
  <c r="K36" i="6"/>
  <c r="L36" i="6"/>
  <c r="C33" i="6"/>
  <c r="C34" i="6"/>
  <c r="C35" i="6"/>
  <c r="C36" i="6"/>
  <c r="B34" i="6"/>
  <c r="B35" i="6"/>
  <c r="B36" i="6"/>
  <c r="H14" i="20"/>
  <c r="G13" i="20"/>
  <c r="D13" i="20"/>
  <c r="G9" i="18"/>
  <c r="D9" i="18"/>
  <c r="G9" i="17"/>
  <c r="D9" i="17"/>
  <c r="J10" i="9"/>
  <c r="D7" i="20"/>
  <c r="D9" i="20"/>
  <c r="D11" i="20"/>
  <c r="B31" i="6"/>
  <c r="C31" i="6"/>
  <c r="E31" i="6"/>
  <c r="F31" i="6"/>
  <c r="H31" i="6"/>
  <c r="I31" i="6"/>
  <c r="K31" i="6"/>
  <c r="L31" i="6"/>
  <c r="B32" i="6"/>
  <c r="C32" i="6"/>
  <c r="E32" i="6"/>
  <c r="F32" i="6"/>
  <c r="H32" i="6"/>
  <c r="I32" i="6"/>
  <c r="K32" i="6"/>
  <c r="L32" i="6"/>
  <c r="B33" i="6"/>
  <c r="E33" i="6"/>
  <c r="F33" i="6"/>
  <c r="H33" i="6"/>
  <c r="I33" i="6"/>
  <c r="K33" i="6"/>
  <c r="L33" i="6"/>
  <c r="I6" i="18"/>
  <c r="I7" i="18"/>
  <c r="I8" i="18"/>
  <c r="H7" i="18"/>
  <c r="H8" i="18"/>
  <c r="H6" i="18"/>
  <c r="G6" i="18"/>
  <c r="G7" i="18"/>
  <c r="G8" i="18"/>
  <c r="D6" i="18"/>
  <c r="D7" i="18"/>
  <c r="D8" i="18"/>
  <c r="I6" i="17"/>
  <c r="H6" i="17"/>
  <c r="I7" i="17"/>
  <c r="I8" i="17"/>
  <c r="H7" i="17"/>
  <c r="H8" i="17"/>
  <c r="G6" i="17"/>
  <c r="G7" i="17"/>
  <c r="G8" i="17"/>
  <c r="D7" i="17"/>
  <c r="D8" i="17"/>
  <c r="L26" i="6"/>
  <c r="L27" i="6"/>
  <c r="L28" i="6"/>
  <c r="L29" i="6"/>
  <c r="L30" i="6"/>
  <c r="K26" i="6"/>
  <c r="K27" i="6"/>
  <c r="K28" i="6"/>
  <c r="K29" i="6"/>
  <c r="K30" i="6"/>
  <c r="I26" i="6"/>
  <c r="I27" i="6"/>
  <c r="I28" i="6"/>
  <c r="I29" i="6"/>
  <c r="I30" i="6"/>
  <c r="H26" i="6"/>
  <c r="H27" i="6"/>
  <c r="H28" i="6"/>
  <c r="H29" i="6"/>
  <c r="H30" i="6"/>
  <c r="F26" i="6"/>
  <c r="F27" i="6"/>
  <c r="F28" i="6"/>
  <c r="F29" i="6"/>
  <c r="F30" i="6"/>
  <c r="E26" i="6"/>
  <c r="E27" i="6"/>
  <c r="E28" i="6"/>
  <c r="E29" i="6"/>
  <c r="E30" i="6"/>
  <c r="L6" i="16"/>
  <c r="M6" i="16"/>
  <c r="L7" i="16"/>
  <c r="M7" i="16"/>
  <c r="L8" i="16"/>
  <c r="M8" i="16"/>
  <c r="L9" i="16"/>
  <c r="M9" i="16"/>
  <c r="L10" i="16"/>
  <c r="M10" i="16"/>
  <c r="L11" i="16"/>
  <c r="M11" i="16"/>
  <c r="L12" i="16"/>
  <c r="M12" i="16"/>
  <c r="L13" i="16"/>
  <c r="M13" i="16"/>
  <c r="K7" i="16"/>
  <c r="K8" i="16"/>
  <c r="K9" i="16"/>
  <c r="K10" i="16"/>
  <c r="K11" i="16"/>
  <c r="K12" i="16"/>
  <c r="K13" i="16"/>
  <c r="K6" i="16"/>
  <c r="O6" i="12"/>
  <c r="P6" i="12"/>
  <c r="O7" i="12"/>
  <c r="P7" i="12"/>
  <c r="O8" i="12"/>
  <c r="P8" i="12"/>
  <c r="O9" i="12"/>
  <c r="P9" i="12"/>
  <c r="O10" i="12"/>
  <c r="P10" i="12"/>
  <c r="O11" i="12"/>
  <c r="P11" i="12"/>
  <c r="O12" i="12"/>
  <c r="P12" i="12"/>
  <c r="O13" i="12"/>
  <c r="P13" i="12"/>
  <c r="N7" i="12"/>
  <c r="N8" i="12"/>
  <c r="N9" i="12"/>
  <c r="N10" i="12"/>
  <c r="N11" i="12"/>
  <c r="N12" i="12"/>
  <c r="N13" i="12"/>
  <c r="N6" i="12"/>
  <c r="M11" i="9"/>
  <c r="D11" i="9"/>
  <c r="B14" i="9"/>
  <c r="C14" i="9"/>
  <c r="E14" i="9"/>
  <c r="F14" i="9"/>
  <c r="C26" i="6"/>
  <c r="C27" i="6"/>
  <c r="C28" i="6"/>
  <c r="C29" i="6"/>
  <c r="C30" i="6"/>
  <c r="B26" i="6"/>
  <c r="B27" i="6"/>
  <c r="B28" i="6"/>
  <c r="B29" i="6"/>
  <c r="B30" i="6"/>
  <c r="D6" i="7"/>
  <c r="G6" i="7"/>
  <c r="J6" i="7"/>
  <c r="M6" i="7"/>
  <c r="D7" i="7"/>
  <c r="G7" i="7"/>
  <c r="J7" i="7"/>
  <c r="M7" i="7"/>
  <c r="D8" i="7"/>
  <c r="G8" i="7"/>
  <c r="J8" i="7"/>
  <c r="M8" i="7"/>
  <c r="D9" i="7"/>
  <c r="G9" i="7"/>
  <c r="J9" i="7"/>
  <c r="M9" i="7"/>
  <c r="D10" i="7"/>
  <c r="G10" i="7"/>
  <c r="J10" i="7"/>
  <c r="M10" i="7"/>
  <c r="D11" i="7"/>
  <c r="G11" i="7"/>
  <c r="J11" i="7"/>
  <c r="M11" i="7"/>
  <c r="D12" i="7"/>
  <c r="G12" i="7"/>
  <c r="J12" i="7"/>
  <c r="M12" i="7"/>
  <c r="D6" i="8"/>
  <c r="G6" i="8"/>
  <c r="J6" i="8"/>
  <c r="M6" i="8"/>
  <c r="D7" i="8"/>
  <c r="G7" i="8"/>
  <c r="J7" i="8"/>
  <c r="M7" i="8"/>
  <c r="D8" i="8"/>
  <c r="G8" i="8"/>
  <c r="J8" i="8"/>
  <c r="M8" i="8"/>
  <c r="D9" i="8"/>
  <c r="G9" i="8"/>
  <c r="J9" i="8"/>
  <c r="M9" i="8"/>
  <c r="D10" i="8"/>
  <c r="G10" i="8"/>
  <c r="J10" i="8"/>
  <c r="M10" i="8"/>
  <c r="D11" i="8"/>
  <c r="G11" i="8"/>
  <c r="J11" i="8"/>
  <c r="M11" i="8"/>
  <c r="D12" i="8"/>
  <c r="G12" i="8"/>
  <c r="J12" i="8"/>
  <c r="M12" i="8"/>
  <c r="D13" i="8"/>
  <c r="G13" i="8"/>
  <c r="J13" i="8"/>
  <c r="M13" i="8"/>
  <c r="B35" i="30"/>
  <c r="J9" i="17" l="1"/>
  <c r="J7" i="18"/>
  <c r="J6" i="18"/>
  <c r="J8" i="18"/>
  <c r="J6" i="17"/>
  <c r="J7" i="17"/>
  <c r="J8" i="17" l="1"/>
  <c r="O6" i="11" l="1"/>
  <c r="P6" i="11"/>
  <c r="O7" i="11"/>
  <c r="P7" i="11"/>
  <c r="N7" i="11"/>
  <c r="N6" i="11"/>
  <c r="G9" i="9"/>
  <c r="G7" i="1"/>
  <c r="B46" i="30" l="1"/>
  <c r="B15" i="11" l="1"/>
  <c r="K14" i="9"/>
  <c r="C18" i="6"/>
  <c r="D18" i="6"/>
  <c r="E18" i="6"/>
  <c r="F18" i="6"/>
  <c r="G18" i="6"/>
  <c r="H18" i="6"/>
  <c r="I18" i="6"/>
  <c r="J18" i="6"/>
  <c r="K18" i="6"/>
  <c r="L18" i="6"/>
  <c r="M18" i="6"/>
  <c r="B18" i="6"/>
  <c r="H10" i="20" l="1"/>
  <c r="H12" i="20"/>
  <c r="H8" i="20"/>
  <c r="G9" i="20"/>
  <c r="G11" i="20"/>
  <c r="G7" i="20"/>
  <c r="D7" i="19"/>
  <c r="D8" i="19"/>
  <c r="D9" i="19"/>
  <c r="D10" i="19"/>
  <c r="D11" i="19"/>
  <c r="D12" i="19"/>
  <c r="D13" i="19"/>
  <c r="D6" i="19"/>
  <c r="G14" i="13"/>
  <c r="G12" i="13"/>
  <c r="L14" i="9" l="1"/>
  <c r="I14" i="9"/>
  <c r="H14" i="9"/>
  <c r="J14" i="9" l="1"/>
  <c r="G14" i="9"/>
  <c r="B52" i="30" l="1"/>
  <c r="B51" i="30"/>
  <c r="B47" i="30"/>
  <c r="B45" i="30"/>
  <c r="B44" i="30"/>
  <c r="B43" i="30"/>
  <c r="B42" i="30"/>
  <c r="B34" i="30"/>
  <c r="B33" i="30"/>
  <c r="B32" i="30"/>
  <c r="B31" i="30"/>
  <c r="B30" i="30"/>
  <c r="B29" i="30"/>
  <c r="B28" i="30"/>
  <c r="B27" i="30"/>
  <c r="B26" i="30"/>
  <c r="B25" i="30"/>
  <c r="B24" i="30"/>
  <c r="B23" i="30"/>
  <c r="B22" i="30"/>
  <c r="B21" i="30"/>
  <c r="B20" i="30"/>
  <c r="B19" i="30"/>
  <c r="B18" i="30"/>
  <c r="B17" i="30"/>
  <c r="B13" i="30"/>
  <c r="B12" i="30"/>
  <c r="I11" i="5" l="1"/>
  <c r="E11" i="5"/>
  <c r="C14" i="5"/>
  <c r="D14" i="5"/>
  <c r="F14" i="5"/>
  <c r="G14" i="5"/>
  <c r="H14" i="5"/>
  <c r="B14" i="5"/>
  <c r="C13" i="5"/>
  <c r="D13" i="5"/>
  <c r="F13" i="5"/>
  <c r="G13" i="5"/>
  <c r="H13" i="5"/>
  <c r="B13" i="5"/>
  <c r="C12" i="5"/>
  <c r="D12" i="5"/>
  <c r="F12" i="5"/>
  <c r="G12" i="5"/>
  <c r="H12" i="5"/>
  <c r="B12" i="5"/>
  <c r="K5" i="24"/>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25" i="6"/>
  <c r="K25" i="6"/>
  <c r="I25" i="6"/>
  <c r="H25" i="6"/>
  <c r="F25" i="6"/>
  <c r="E25" i="6"/>
  <c r="C25" i="6"/>
  <c r="B25"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2" i="9"/>
  <c r="D13" i="9"/>
  <c r="G8" i="4"/>
  <c r="M12"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37" i="6" l="1"/>
  <c r="F37" i="6"/>
  <c r="C37" i="6"/>
  <c r="B37" i="6"/>
  <c r="I37" i="6"/>
  <c r="H37" i="6"/>
  <c r="K37" i="6"/>
  <c r="L37"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E10" i="18"/>
  <c r="C10" i="18"/>
  <c r="B10" i="18"/>
  <c r="F10" i="17"/>
  <c r="E10" i="17"/>
  <c r="C10" i="17"/>
  <c r="B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C14" i="12"/>
  <c r="C30" i="12" s="1"/>
  <c r="B14" i="12"/>
  <c r="B30" i="12" s="1"/>
  <c r="B9" i="10"/>
  <c r="N9" i="10" s="1"/>
  <c r="M7" i="9"/>
  <c r="M8" i="9"/>
  <c r="M9" i="9"/>
  <c r="M10" i="9"/>
  <c r="M13" i="9"/>
  <c r="J7" i="9"/>
  <c r="J8" i="9"/>
  <c r="G7" i="9"/>
  <c r="D7" i="9"/>
  <c r="D8" i="9"/>
  <c r="D9" i="9"/>
  <c r="D10" i="9"/>
  <c r="M6" i="9"/>
  <c r="J6" i="9"/>
  <c r="G6" i="9"/>
  <c r="D6" i="9"/>
  <c r="L14" i="8"/>
  <c r="K14" i="8"/>
  <c r="I14" i="8"/>
  <c r="H14" i="8"/>
  <c r="F14" i="8"/>
  <c r="E14" i="8"/>
  <c r="C14" i="8"/>
  <c r="B14" i="8"/>
  <c r="L13" i="7"/>
  <c r="K13" i="7"/>
  <c r="I13" i="7"/>
  <c r="H13" i="7"/>
  <c r="F13" i="7"/>
  <c r="E13" i="7"/>
  <c r="C13" i="7"/>
  <c r="B13"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7" l="1"/>
  <c r="I10" i="17"/>
  <c r="J10" i="17" s="1"/>
  <c r="E30" i="12"/>
  <c r="N14" i="12"/>
  <c r="N30" i="12" s="1"/>
  <c r="M9" i="1"/>
  <c r="L30" i="16"/>
  <c r="K30" i="16"/>
  <c r="N17" i="11"/>
  <c r="O17" i="11"/>
  <c r="B19" i="10"/>
  <c r="N19" i="10"/>
  <c r="O19" i="10"/>
  <c r="M24" i="13"/>
  <c r="H8" i="21"/>
  <c r="D14" i="19"/>
  <c r="M14" i="8"/>
  <c r="O14" i="12"/>
  <c r="O30" i="12" s="1"/>
  <c r="D24" i="13"/>
  <c r="G9" i="1"/>
  <c r="D9" i="1"/>
  <c r="D10" i="18"/>
  <c r="D10" i="17"/>
  <c r="M14" i="9"/>
  <c r="D9" i="22"/>
  <c r="J9" i="1"/>
  <c r="G10" i="17"/>
  <c r="J24" i="13"/>
  <c r="G24" i="13"/>
  <c r="J14" i="8"/>
  <c r="D15" i="20"/>
  <c r="G10" i="18"/>
  <c r="F13" i="15"/>
  <c r="D14" i="9"/>
  <c r="G14" i="8"/>
  <c r="D14" i="8"/>
  <c r="M13" i="7"/>
  <c r="J13" i="7"/>
  <c r="G13" i="7"/>
  <c r="D13" i="7"/>
  <c r="M9" i="4"/>
  <c r="J9" i="4"/>
  <c r="G9" i="4"/>
  <c r="D9" i="4"/>
  <c r="J10" i="18" l="1"/>
</calcChain>
</file>

<file path=xl/sharedStrings.xml><?xml version="1.0" encoding="utf-8"?>
<sst xmlns="http://schemas.openxmlformats.org/spreadsheetml/2006/main" count="549" uniqueCount="242">
  <si>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</si>
  <si>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</si>
  <si>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</si>
  <si>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</si>
  <si>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</si>
  <si>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</si>
  <si>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</si>
  <si>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</si>
  <si>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</si>
  <si>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</si>
  <si>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</si>
  <si>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</si>
  <si>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</si>
  <si>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</si>
  <si>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</si>
  <si>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</si>
  <si>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</si>
  <si>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</si>
  <si>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</si>
  <si>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FL</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</si>
  <si>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</si>
  <si>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</si>
  <si>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</si>
  <si>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</si>
  <si>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</si>
  <si>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</si>
  <si>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</si>
  <si>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</si>
  <si>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</si>
  <si>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</si>
  <si>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</si>
  <si>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</si>
  <si>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</si>
  <si>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</si>
  <si>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</si>
  <si>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</si>
  <si>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</si>
  <si>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</si>
  <si>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</si>
  <si>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</si>
  <si>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</si>
  <si>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</si>
  <si>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</si>
  <si>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</si>
  <si>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</si>
  <si>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</si>
  <si>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</si>
  <si>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</si>
  <si>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</si>
  <si>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</si>
  <si>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</si>
  <si>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</si>
  <si>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</si>
  <si>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</si>
  <si>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</si>
  <si>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</si>
  <si>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</si>
  <si>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</si>
  <si>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</si>
  <si>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</si>
  <si>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</si>
  <si>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</si>
  <si>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</si>
  <si>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</si>
  <si>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</si>
  <si>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</si>
  <si>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</si>
  <si>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</si>
  <si>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</si>
  <si>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</si>
  <si>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</si>
  <si>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</si>
  <si>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</si>
  <si>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</si>
  <si>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</si>
  <si>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</si>
  <si>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</si>
  <si>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</si>
  <si>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</si>
  <si>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</si>
  <si>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</si>
  <si>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</si>
  <si>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</si>
  <si>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</si>
  <si>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</si>
  <si>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</si>
  <si>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</si>
  <si>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</si>
  <si>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</si>
  <si>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</si>
  <si>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</si>
  <si>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</si>
  <si>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</si>
  <si>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</si>
  <si>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</si>
  <si>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</si>
  <si>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</si>
  <si>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</si>
  <si>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</si>
  <si>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</si>
  <si>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</si>
  <si>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</si>
  <si>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</si>
  <si>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</si>
  <si>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</si>
  <si>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</si>
  <si>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</si>
  <si>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</si>
  <si>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</si>
  <si>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</si>
  <si>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</si>
  <si>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</si>
  <si>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</si>
  <si>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</si>
  <si>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</si>
  <si>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</si>
  <si>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</si>
  <si>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</si>
  <si>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</si>
  <si>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</si>
  <si>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</si>
  <si>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</si>
  <si>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</si>
  <si>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</si>
  <si>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</si>
  <si>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</si>
  <si>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</si>
  <si>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</si>
  <si>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</si>
  <si>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</si>
  <si>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</si>
  <si>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</si>
  <si>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</si>
  <si>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</si>
  <si>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</si>
  <si>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</si>
  <si>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</si>
  <si>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</si>
  <si>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</si>
  <si>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</si>
  <si>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</si>
  <si>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</si>
  <si>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</si>
  <si>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</si>
  <si>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</si>
  <si>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</si>
  <si>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</si>
  <si>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</si>
  <si>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</si>
  <si>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</si>
  <si>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</si>
  <si>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</si>
  <si>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</si>
  <si>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</si>
  <si>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</si>
  <si>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</si>
  <si>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</si>
  <si>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</si>
  <si>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</si>
  <si>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</si>
  <si>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</si>
  <si>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</si>
  <si>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</si>
  <si>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</si>
  <si>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</si>
  <si>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</si>
  <si>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</si>
  <si>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TOTAL</t>
  </si>
  <si>
    <t>total</t>
  </si>
  <si>
    <t>Tipo de Gestão</t>
  </si>
  <si>
    <t>Entidade Gestora</t>
  </si>
  <si>
    <t>Concessionária
da Rede Rodoviária Nacional</t>
  </si>
  <si>
    <t>Infraestruturas Portugal</t>
  </si>
  <si>
    <t xml:space="preserve"> Concessionárias 
do Estado</t>
  </si>
  <si>
    <t>Gestão Municipal</t>
  </si>
  <si>
    <t>N.º VM / EGV</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</si>
  <si>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</si>
  <si>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</si>
  <si>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</si>
  <si>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</si>
  <si>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</si>
  <si>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</si>
  <si>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</si>
  <si>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</si>
  <si>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</si>
  <si>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</si>
  <si>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</si>
  <si>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</si>
  <si>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</si>
  <si>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</si>
  <si>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</si>
  <si>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</si>
  <si>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</si>
  <si>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</si>
  <si>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</si>
  <si>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</si>
  <si>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</si>
  <si>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</si>
  <si>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</si>
  <si>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</si>
  <si>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</si>
  <si>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Maio</t>
  </si>
  <si>
    <t>Total de Condutores / Veículos fiscalizados</t>
  </si>
  <si>
    <t>Quadro 25. Infrações por excesso de velocidade</t>
  </si>
  <si>
    <t>Quadro 26. Infrações por influência de álcool</t>
  </si>
  <si>
    <t>Quadro 27. Detenções</t>
  </si>
  <si>
    <t>Junho</t>
  </si>
  <si>
    <t>Julho</t>
  </si>
  <si>
    <t>Fumo</t>
  </si>
  <si>
    <t>Agosto</t>
  </si>
  <si>
    <t>Setembro</t>
  </si>
  <si>
    <t>Concessão Litoral Centro</t>
  </si>
  <si>
    <t>Globalvia (Beira Interior)</t>
  </si>
  <si>
    <t>Concessão Douro Litoral</t>
  </si>
  <si>
    <t>Lusoponte</t>
  </si>
  <si>
    <t>Outra</t>
  </si>
  <si>
    <t>Total 
VM 2019</t>
  </si>
  <si>
    <t>Variação 2024 - 2019</t>
  </si>
  <si>
    <r>
      <t xml:space="preserve">(1) </t>
    </r>
    <r>
      <rPr>
        <sz val="8"/>
        <color theme="1"/>
        <rFont val="Avenir Next LT Pro"/>
        <family val="2"/>
      </rPr>
      <t>Na PML, os veículos fiscalizados por radar fixo correspondem ao número de infrações</t>
    </r>
  </si>
  <si>
    <t>(1) Na PML, os veículos fiscalizados por radar fixo correspondem ao número de infrações, pelo que a taxa de infração apenas inclui radares móveis</t>
  </si>
  <si>
    <t>(2) Taxa de infração global: sem radares fixos PML (fiscalização e infrações)</t>
  </si>
  <si>
    <t>(2) Taxa de infração global: sem radares fixos PML</t>
  </si>
  <si>
    <t>Dezembro de 2024</t>
  </si>
  <si>
    <t>Ferido grave (a 24h neste relatório)</t>
  </si>
  <si>
    <t>Ferido leve (a 24h neste relatório)</t>
  </si>
  <si>
    <t>Janeiro-dezembro</t>
  </si>
  <si>
    <t>Outubro</t>
  </si>
  <si>
    <t>Novembro</t>
  </si>
  <si>
    <t>Dezembro</t>
  </si>
  <si>
    <t>Total 
VM jan a dez 2024</t>
  </si>
  <si>
    <t>%
VM jan a dez 2024</t>
  </si>
  <si>
    <t>Quadro 28. Número de pontos disponíveis dos condutores que se encontravam sancionados com subtração de pontos em dezembro de 2024</t>
  </si>
  <si>
    <t>Quadro 29. Número de cartas cassadas, 2016 – dezembro de 2024</t>
  </si>
  <si>
    <t>Quadro 21. Vítimas mortais por entidade gestora de via (EGV), resumo janeiro a dezembro de 2019 e de 2024</t>
  </si>
  <si>
    <t>Interior Norte (NorScut)</t>
  </si>
  <si>
    <t>Loures, Viseu</t>
  </si>
  <si>
    <t>Barcelos, Caldas da Rainha, Leiria, Paredes, Sintra</t>
  </si>
  <si>
    <t>Arouca, Azambuja, Beja, Benavente, Bombarral, Bragança, Celorico da Beira, Fafe, Loulé, Macedo de Cavaleiros, Marco de Canaveses, Matosinhos, Moita, Montemor-o-Velho, Oliveira de Azeméis, Ourém, Penalva do Castelo, Portimão, Sabugal, Sesimbra, Silves, Torres Vedras, Vila Verde</t>
  </si>
  <si>
    <t>Albergaria-a-Velha, Alcácer do Sal, Alijó, Almada, Almeida, Almeirim, Alvaiázere, Amadora, Ansião, Arcos de Valdevez, Arganil, Armamar, Cabeceiras de Basto, Cantanhede, Carrazeda de Ansiães, Carregal do Sal, Cartaxo, Castelo de Paiva, Castro Marim, Celorico de Basto, Chamusca, Chaves, Coimbra, Coruche, Estarreja, Felgueiras, Ferreira do Alentejo, Figueiró dos Vinhos, Fundão, Góis, Idanha-a-Nova, Lagos, Lamego, Lousã, Maia, Mangualde, Marinha Grande, Mêda, Mira, Mortágua, Moura, Nisa, Odemira, Olhão, Oliveira do Bairro, Pedrógão Grande, Penafiel, Peniche, Pombal, Ponte de Lima, Ponte de Sor, Rio Maior, Santa Comba Dão, Santo Tirso, São Brás de Alportel, São Pedro do Sul, Sátão, Setúbal, Tomar, Tondela, Torre de Moncorvo, Torres Novas, Vale de Cambra, Valongo, Vila Nova da Barquinha, Vila Real, Vila Real de Santo António, Vinhais, Vizela, Vouzela</t>
  </si>
  <si>
    <t xml:space="preserve"> - </t>
  </si>
  <si>
    <t>Braga, Castelo Branco, Melgaço, Serpa, Vila Franca de Xira, Vila Nova de Famalicão</t>
  </si>
  <si>
    <t>Albufeira, Alcobaça, Amarante, Batalha, Cascais, Évora, Faro, Figueira da Foz, Gondomar, Guimarães, Ílhavo, Paços de Ferreira, Santa Maria da Feira, Vila do Conde, Vila Nova de Gaia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</si>
</sst>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8"/>
      <color theme="1"/>
      <name val="Avenir Next LT Pro"/>
      <family val="2"/>
    </font>
    <font>
      <sz val="7"/>
      <color theme="1"/>
      <name val="Avenir Next LT Pro"/>
      <family val="2"/>
    </font>
    <font>
      <sz val="7"/>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4">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bottom style="thin">
        <color rgb="FF4F81BD"/>
      </bottom>
      <diagonal/>
    </border>
    <border>
      <left style="thick">
        <color theme="0"/>
      </left>
      <right style="thick">
        <color theme="0"/>
      </right>
      <top style="thin">
        <color rgb="FF4F81BD"/>
      </top>
      <bottom style="thin">
        <color rgb="FF366092"/>
      </bottom>
      <diagonal/>
    </border>
    <border>
      <left style="thick">
        <color theme="0"/>
      </left>
      <right/>
      <top style="thick">
        <color theme="0"/>
      </top>
      <bottom style="medium">
        <color theme="4"/>
      </bottom>
      <diagonal/>
    </border>
    <border>
      <left/>
      <right/>
      <top style="thin">
        <color theme="4" tint="-0.24994659260841701"/>
      </top>
      <bottom style="medium">
        <color rgb="FF0070C0"/>
      </bottom>
      <diagonal/>
    </border>
    <border>
      <left style="thick">
        <color theme="0"/>
      </left>
      <right style="thick">
        <color theme="0"/>
      </right>
      <top/>
      <bottom style="medium">
        <color rgb="FF0070C0"/>
      </bottom>
      <diagonal/>
    </border>
    <border>
      <left style="thick">
        <color theme="0"/>
      </left>
      <right/>
      <top style="thin">
        <color rgb="FF366092"/>
      </top>
      <bottom style="medium">
        <color rgb="FF0070C0"/>
      </bottom>
      <diagonal/>
    </border>
    <border>
      <left/>
      <right style="thick">
        <color theme="0"/>
      </right>
      <top style="medium">
        <color rgb="FF0070C0"/>
      </top>
      <bottom/>
      <diagonal/>
    </border>
    <border>
      <left style="thick">
        <color theme="0"/>
      </left>
      <right style="thick">
        <color theme="0"/>
      </right>
      <top style="medium">
        <color rgb="FF0070C0"/>
      </top>
      <bottom style="thin">
        <color rgb="FF4F81BD"/>
      </bottom>
      <diagonal/>
    </border>
    <border>
      <left style="thick">
        <color theme="0"/>
      </left>
      <right/>
      <top style="medium">
        <color rgb="FF0070C0"/>
      </top>
      <bottom style="thin">
        <color rgb="FF4F81BD"/>
      </bottom>
      <diagonal/>
    </border>
    <border>
      <left/>
      <right style="thick">
        <color theme="0"/>
      </right>
      <top/>
      <bottom style="medium">
        <color rgb="FF0070C0"/>
      </bottom>
      <diagonal/>
    </border>
    <border>
      <left style="thick">
        <color theme="0"/>
      </left>
      <right style="thick">
        <color theme="0"/>
      </right>
      <top style="medium">
        <color rgb="FF0070C0"/>
      </top>
      <bottom style="medium">
        <color rgb="FF0070C0"/>
      </bottom>
      <diagonal/>
    </border>
    <border>
      <left style="thick">
        <color theme="0"/>
      </left>
      <right/>
      <top style="medium">
        <color rgb="FF0070C0"/>
      </top>
      <bottom style="medium">
        <color rgb="FF0070C0"/>
      </bottom>
      <diagonal/>
    </border>
    <border>
      <left/>
      <right/>
      <top/>
      <bottom style="medium">
        <color rgb="FF0070C0"/>
      </bottom>
      <diagonal/>
    </border>
    <border>
      <left style="thick">
        <color theme="0"/>
      </left>
      <right/>
      <top style="thin">
        <color theme="4"/>
      </top>
      <bottom style="medium">
        <color theme="4"/>
      </bottom>
      <diagonal/>
    </border>
    <border>
      <left/>
      <right/>
      <top style="thin">
        <color theme="4"/>
      </top>
      <bottom style="medium">
        <color theme="4"/>
      </bottom>
      <diagonal/>
    </border>
    <border>
      <left/>
      <right style="thick">
        <color theme="0"/>
      </right>
      <top style="thin">
        <color theme="4"/>
      </top>
      <bottom style="medium">
        <color theme="4"/>
      </bottom>
      <diagonal/>
    </border>
    <border>
      <left/>
      <right/>
      <top style="thick">
        <color theme="0"/>
      </top>
      <bottom style="thick">
        <color theme="0"/>
      </bottom>
      <diagonal/>
    </border>
  </borders>
  <cellStyleXfs count="11">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7">
    <xf numFmtId="0" fontId="0" fillId="0" borderId="0" xfId="0"/>
    <xf numFmtId="0" fontId="7" fillId="0" borderId="0" xfId="0" applyFont="1"/>
    <xf numFmtId="0" fontId="9" fillId="0" borderId="0" xfId="0" applyFont="1"/>
    <xf numFmtId="0" fontId="10" fillId="0" borderId="0" xfId="0" applyFont="1"/>
    <xf numFmtId="0" fontId="8" fillId="6" borderId="46"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5" xfId="0" applyFont="1" applyFill="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0" borderId="47"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3"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4" xfId="0" applyNumberFormat="1" applyFont="1" applyFill="1" applyBorder="1" applyAlignment="1">
      <alignment horizontal="left" vertical="center" wrapText="1"/>
    </xf>
    <xf numFmtId="3" fontId="9" fillId="3" borderId="37"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0" fontId="24"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6"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7" fillId="3" borderId="22" xfId="0" applyFont="1" applyFill="1" applyBorder="1" applyAlignment="1">
      <alignment horizontal="center" vertical="center" wrapText="1"/>
    </xf>
    <xf numFmtId="0" fontId="7" fillId="3" borderId="48"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164" fontId="13" fillId="0" borderId="49"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50" xfId="0" applyFont="1" applyBorder="1" applyAlignment="1">
      <alignment horizontal="center" vertical="center" wrapText="1"/>
    </xf>
    <xf numFmtId="0" fontId="7" fillId="0" borderId="51" xfId="0" applyFont="1" applyBorder="1" applyAlignment="1">
      <alignment horizontal="left" vertical="center" wrapText="1"/>
    </xf>
    <xf numFmtId="1" fontId="9" fillId="0" borderId="52" xfId="8" applyNumberFormat="1" applyFont="1" applyBorder="1" applyAlignment="1">
      <alignment horizontal="center" vertical="center" wrapText="1"/>
    </xf>
    <xf numFmtId="164" fontId="9" fillId="0" borderId="52" xfId="7" applyNumberFormat="1" applyFont="1" applyBorder="1" applyAlignment="1">
      <alignment horizontal="center" vertical="center"/>
    </xf>
    <xf numFmtId="0" fontId="7" fillId="0" borderId="54" xfId="0" applyFont="1" applyBorder="1" applyAlignment="1">
      <alignment vertical="center" wrapText="1"/>
    </xf>
    <xf numFmtId="0" fontId="7" fillId="0" borderId="55" xfId="0" applyFont="1" applyBorder="1" applyAlignment="1">
      <alignment horizontal="center" vertical="center" wrapText="1"/>
    </xf>
    <xf numFmtId="164" fontId="7" fillId="0" borderId="55" xfId="0" applyNumberFormat="1" applyFont="1" applyBorder="1" applyAlignment="1">
      <alignment horizontal="center" vertical="center" wrapText="1"/>
    </xf>
    <xf numFmtId="0" fontId="13" fillId="0" borderId="51" xfId="0" applyFont="1" applyBorder="1" applyAlignment="1">
      <alignment horizontal="right" vertical="center" wrapText="1"/>
    </xf>
    <xf numFmtId="0" fontId="13" fillId="0" borderId="37" xfId="0" applyFont="1" applyBorder="1" applyAlignment="1">
      <alignment horizontal="center" vertical="center" wrapText="1"/>
    </xf>
    <xf numFmtId="164" fontId="13" fillId="0" borderId="37" xfId="9" applyNumberFormat="1" applyFont="1" applyBorder="1" applyAlignment="1">
      <alignment horizontal="center" vertical="center" wrapText="1"/>
    </xf>
    <xf numFmtId="0" fontId="9" fillId="0" borderId="0" xfId="0" applyFont="1" applyAlignment="1">
      <alignment vertical="center" wrapText="1"/>
    </xf>
    <xf numFmtId="0" fontId="7" fillId="3" borderId="55" xfId="0" applyFont="1" applyFill="1" applyBorder="1" applyAlignment="1">
      <alignment horizontal="center" vertical="center" wrapText="1"/>
    </xf>
    <xf numFmtId="164" fontId="7" fillId="0" borderId="55" xfId="7" applyNumberFormat="1" applyFont="1" applyBorder="1" applyAlignment="1">
      <alignment horizontal="center" vertical="center" wrapText="1"/>
    </xf>
    <xf numFmtId="0" fontId="13" fillId="0" borderId="51" xfId="0" applyFont="1" applyBorder="1" applyAlignment="1">
      <alignment horizontal="center" vertical="center" wrapText="1"/>
    </xf>
    <xf numFmtId="164" fontId="13" fillId="0" borderId="51" xfId="7" applyNumberFormat="1" applyFont="1" applyBorder="1" applyAlignment="1">
      <alignment horizontal="center" vertical="center" wrapText="1"/>
    </xf>
    <xf numFmtId="0" fontId="9" fillId="0" borderId="57" xfId="0" applyFont="1" applyBorder="1" applyAlignment="1">
      <alignment vertical="center" wrapText="1"/>
    </xf>
    <xf numFmtId="1" fontId="9" fillId="0" borderId="57" xfId="0" applyNumberFormat="1" applyFont="1" applyBorder="1" applyAlignment="1">
      <alignment horizontal="center" vertical="center" wrapText="1"/>
    </xf>
    <xf numFmtId="9" fontId="9" fillId="0" borderId="57" xfId="7" applyFont="1" applyBorder="1" applyAlignment="1">
      <alignment horizontal="center" vertical="center" wrapText="1"/>
    </xf>
    <xf numFmtId="3" fontId="9" fillId="3" borderId="59" xfId="0" applyNumberFormat="1" applyFont="1" applyFill="1" applyBorder="1" applyAlignment="1">
      <alignment horizontal="center" vertical="center" wrapText="1"/>
    </xf>
    <xf numFmtId="3" fontId="9" fillId="3" borderId="56" xfId="0" applyNumberFormat="1" applyFont="1" applyFill="1" applyBorder="1" applyAlignment="1">
      <alignment horizontal="center" vertical="center" wrapText="1"/>
    </xf>
    <xf numFmtId="164" fontId="13" fillId="3" borderId="60" xfId="0" applyNumberFormat="1" applyFont="1" applyFill="1" applyBorder="1" applyAlignment="1">
      <alignment horizontal="center" vertical="center"/>
    </xf>
    <xf numFmtId="164" fontId="13" fillId="3" borderId="61" xfId="0" applyNumberFormat="1" applyFont="1" applyFill="1" applyBorder="1" applyAlignment="1">
      <alignment horizontal="center" vertical="center"/>
    </xf>
    <xf numFmtId="164" fontId="13" fillId="3" borderId="62" xfId="0" applyNumberFormat="1" applyFont="1" applyFill="1" applyBorder="1" applyAlignment="1">
      <alignment horizontal="center" vertical="center"/>
    </xf>
    <xf numFmtId="0" fontId="10" fillId="0" borderId="0" xfId="0" applyFont="1" applyAlignment="1">
      <alignment horizontal="left" vertical="center"/>
    </xf>
    <xf numFmtId="164" fontId="14" fillId="0" borderId="63" xfId="0" applyNumberFormat="1" applyFont="1" applyBorder="1" applyAlignment="1">
      <alignment horizontal="center" vertical="center" wrapText="1"/>
    </xf>
    <xf numFmtId="164" fontId="14" fillId="0" borderId="0" xfId="7" applyNumberFormat="1" applyFont="1" applyFill="1" applyBorder="1" applyAlignment="1">
      <alignment horizontal="center" vertical="center" wrapText="1"/>
    </xf>
    <xf numFmtId="164" fontId="14" fillId="0" borderId="15" xfId="7" applyNumberFormat="1" applyFont="1" applyFill="1" applyBorder="1" applyAlignment="1">
      <alignment horizontal="center" vertical="center" wrapText="1"/>
    </xf>
    <xf numFmtId="3" fontId="9" fillId="0" borderId="37" xfId="0" applyNumberFormat="1" applyFont="1" applyBorder="1" applyAlignment="1">
      <alignment horizontal="center" vertical="center" wrapText="1"/>
    </xf>
    <xf numFmtId="3" fontId="9" fillId="0" borderId="59" xfId="0" applyNumberFormat="1" applyFont="1" applyBorder="1" applyAlignment="1">
      <alignment horizontal="center" vertical="center" wrapText="1"/>
    </xf>
    <xf numFmtId="164" fontId="7" fillId="0" borderId="0" xfId="7" applyNumberFormat="1" applyFont="1" applyFill="1" applyBorder="1" applyAlignment="1">
      <alignment horizontal="center" vertical="center" wrapText="1"/>
    </xf>
    <xf numFmtId="0" fontId="9" fillId="0" borderId="51" xfId="0" applyFont="1" applyBorder="1" applyAlignment="1">
      <alignment horizontal="center" vertical="center" wrapText="1"/>
    </xf>
    <xf numFmtId="0" fontId="13" fillId="0" borderId="58" xfId="0" applyFont="1" applyBorder="1" applyAlignment="1">
      <alignment horizontal="center" vertical="center" wrapText="1"/>
    </xf>
    <xf numFmtId="0" fontId="25" fillId="0" borderId="0" xfId="0" applyFont="1" applyAlignment="1">
      <alignment vertical="center"/>
    </xf>
    <xf numFmtId="0" fontId="26" fillId="3" borderId="0" xfId="0" applyFont="1" applyFill="1" applyAlignment="1">
      <alignment horizontal="left" vertical="center"/>
    </xf>
    <xf numFmtId="164" fontId="9" fillId="0" borderId="57" xfId="7" applyNumberFormat="1" applyFont="1" applyBorder="1" applyAlignment="1">
      <alignment horizontal="center" vertical="center" wrapText="1"/>
    </xf>
    <xf numFmtId="10" fontId="7" fillId="4" borderId="14" xfId="7" applyNumberFormat="1" applyFont="1" applyFill="1" applyBorder="1" applyAlignment="1">
      <alignment horizontal="center" vertical="center" wrapText="1"/>
    </xf>
    <xf numFmtId="10" fontId="7" fillId="4" borderId="15" xfId="7" applyNumberFormat="1" applyFont="1" applyFill="1" applyBorder="1" applyAlignment="1">
      <alignment horizontal="center" vertical="center" wrapText="1"/>
    </xf>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3" fontId="7" fillId="4" borderId="9"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29" xfId="7" applyNumberFormat="1" applyFont="1" applyFill="1" applyBorder="1" applyAlignment="1">
      <alignment horizontal="center" vertical="center" wrapText="1"/>
    </xf>
    <xf numFmtId="164" fontId="14" fillId="4" borderId="15"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1">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 name="Vírgula 2" xfId="10" xr:uid="{F529D7D8-7E2C-4436-B51F-A431AEED75AB}"/>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47626</xdr:rowOff>
    </xdr:from>
    <xdr:to>
      <xdr:col>1</xdr:col>
      <xdr:colOff>2276475</xdr:colOff>
      <xdr:row>4</xdr:row>
      <xdr:rowOff>19922</xdr:rowOff>
    </xdr:to>
    <xdr:pic>
      <xdr:nvPicPr>
        <xdr:cNvPr id="4" name="Imagem 3">
          <a:extLst>
            <a:ext uri="{FF2B5EF4-FFF2-40B4-BE49-F238E27FC236}">
              <a16:creationId xmlns:a16="http://schemas.microsoft.com/office/drawing/2014/main" id="{9AF29311-690E-EA4A-3EF3-8816E0F9E584}"/>
            </a:ext>
          </a:extLst>
        </xdr:cNvPr>
        <xdr:cNvPicPr>
          <a:picLocks noChangeAspect="1"/>
        </xdr:cNvPicPr>
      </xdr:nvPicPr>
      <xdr:blipFill>
        <a:blip xmlns:r="http://schemas.openxmlformats.org/officeDocument/2006/relationships" r:embed="rId1"/>
        <a:stretch>
          <a:fillRect/>
        </a:stretch>
      </xdr:blipFill>
      <xdr:spPr>
        <a:xfrm>
          <a:off x="47626" y="47626"/>
          <a:ext cx="2305049" cy="54379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457199</xdr:colOff>
      <xdr:row>17</xdr:row>
      <xdr:rowOff>66675</xdr:rowOff>
    </xdr:from>
    <xdr:to>
      <xdr:col>16</xdr:col>
      <xdr:colOff>25049</xdr:colOff>
      <xdr:row>18</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743949" y="408622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352424</xdr:colOff>
      <xdr:row>30</xdr:row>
      <xdr:rowOff>47625</xdr:rowOff>
    </xdr:from>
    <xdr:to>
      <xdr:col>15</xdr:col>
      <xdr:colOff>444149</xdr:colOff>
      <xdr:row>32</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410574" y="7239000"/>
          <a:ext cx="615600" cy="3801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371474</xdr:colOff>
      <xdr:row>24</xdr:row>
      <xdr:rowOff>95250</xdr:rowOff>
    </xdr:from>
    <xdr:to>
      <xdr:col>12</xdr:col>
      <xdr:colOff>463199</xdr:colOff>
      <xdr:row>25</xdr:row>
      <xdr:rowOff>199125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6857999" y="5781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400050</xdr:colOff>
      <xdr:row>19</xdr:row>
      <xdr:rowOff>66675</xdr:rowOff>
    </xdr:from>
    <xdr:to>
      <xdr:col>9</xdr:col>
      <xdr:colOff>491775</xdr:colOff>
      <xdr:row>20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314950" y="4572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615600</xdr:colOff>
      <xdr:row>15</xdr:row>
      <xdr:rowOff>104775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9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400049</xdr:colOff>
      <xdr:row>30</xdr:row>
      <xdr:rowOff>47625</xdr:rowOff>
    </xdr:from>
    <xdr:to>
      <xdr:col>12</xdr:col>
      <xdr:colOff>491774</xdr:colOff>
      <xdr:row>32</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886574" y="7000875"/>
          <a:ext cx="615600" cy="381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27</xdr:row>
      <xdr:rowOff>0</xdr:rowOff>
    </xdr:from>
    <xdr:to>
      <xdr:col>7</xdr:col>
      <xdr:colOff>37549</xdr:colOff>
      <xdr:row>28</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C913D2C-D109-4283-8939-AC22ECD9FFD1}"/>
            </a:ext>
          </a:extLst>
        </xdr:cNvPr>
        <xdr:cNvSpPr/>
      </xdr:nvSpPr>
      <xdr:spPr>
        <a:xfrm>
          <a:off x="7658100" y="6286500"/>
          <a:ext cx="589999" cy="30540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28575</xdr:colOff>
      <xdr:row>10</xdr:row>
      <xdr:rowOff>47625</xdr:rowOff>
    </xdr:from>
    <xdr:to>
      <xdr:col>9</xdr:col>
      <xdr:colOff>644175</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7572375" y="25431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47625</xdr:rowOff>
    </xdr:from>
    <xdr:to>
      <xdr:col>9</xdr:col>
      <xdr:colOff>710849</xdr:colOff>
      <xdr:row>11</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591424" y="2562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200024</xdr:colOff>
      <xdr:row>14</xdr:row>
      <xdr:rowOff>57150</xdr:rowOff>
    </xdr:from>
    <xdr:to>
      <xdr:col>3</xdr:col>
      <xdr:colOff>815624</xdr:colOff>
      <xdr:row>15</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4048124" y="34671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426427</xdr:colOff>
      <xdr:row>9</xdr:row>
      <xdr:rowOff>49823</xdr:rowOff>
    </xdr:from>
    <xdr:to>
      <xdr:col>12</xdr:col>
      <xdr:colOff>518152</xdr:colOff>
      <xdr:row>10</xdr:row>
      <xdr:rowOff>153698</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12952" y="21643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256636</xdr:colOff>
      <xdr:row>16</xdr:row>
      <xdr:rowOff>54634</xdr:rowOff>
    </xdr:from>
    <xdr:to>
      <xdr:col>8</xdr:col>
      <xdr:colOff>24511</xdr:colOff>
      <xdr:row>17</xdr:row>
      <xdr:rowOff>163901</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71377" y="4089280"/>
          <a:ext cx="612544" cy="351885"/>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66675</xdr:rowOff>
    </xdr:from>
    <xdr:to>
      <xdr:col>7</xdr:col>
      <xdr:colOff>834675</xdr:colOff>
      <xdr:row>9</xdr:row>
      <xdr:rowOff>171449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17170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66675</xdr:colOff>
      <xdr:row>9</xdr:row>
      <xdr:rowOff>38100</xdr:rowOff>
    </xdr:from>
    <xdr:to>
      <xdr:col>3</xdr:col>
      <xdr:colOff>682275</xdr:colOff>
      <xdr:row>10</xdr:row>
      <xdr:rowOff>142874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10000" y="223837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790575</xdr:colOff>
      <xdr:row>19</xdr:row>
      <xdr:rowOff>47624</xdr:rowOff>
    </xdr:from>
    <xdr:to>
      <xdr:col>1</xdr:col>
      <xdr:colOff>1495425</xdr:colOff>
      <xdr:row>20</xdr:row>
      <xdr:rowOff>200025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600325" y="44767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609599</xdr:colOff>
      <xdr:row>5</xdr:row>
      <xdr:rowOff>76200</xdr:rowOff>
    </xdr:from>
    <xdr:to>
      <xdr:col>10</xdr:col>
      <xdr:colOff>587024</xdr:colOff>
      <xdr:row>6</xdr:row>
      <xdr:rowOff>180974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67524" y="1247775"/>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438151</xdr:colOff>
      <xdr:row>9</xdr:row>
      <xdr:rowOff>66675</xdr:rowOff>
    </xdr:from>
    <xdr:to>
      <xdr:col>13</xdr:col>
      <xdr:colOff>6001</xdr:colOff>
      <xdr:row>10</xdr:row>
      <xdr:rowOff>170550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24676" y="21907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419100</xdr:colOff>
      <xdr:row>37</xdr:row>
      <xdr:rowOff>47625</xdr:rowOff>
    </xdr:from>
    <xdr:to>
      <xdr:col>12</xdr:col>
      <xdr:colOff>510825</xdr:colOff>
      <xdr:row>38</xdr:row>
      <xdr:rowOff>151500</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05625" y="65436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38100</xdr:rowOff>
    </xdr:from>
    <xdr:to>
      <xdr:col>13</xdr:col>
      <xdr:colOff>15525</xdr:colOff>
      <xdr:row>14</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105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47625</xdr:rowOff>
    </xdr:from>
    <xdr:to>
      <xdr:col>12</xdr:col>
      <xdr:colOff>491774</xdr:colOff>
      <xdr:row>15</xdr:row>
      <xdr:rowOff>114300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37185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14</xdr:row>
      <xdr:rowOff>47625</xdr:rowOff>
    </xdr:from>
    <xdr:to>
      <xdr:col>12</xdr:col>
      <xdr:colOff>520349</xdr:colOff>
      <xdr:row>15</xdr:row>
      <xdr:rowOff>151500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7019924" y="33718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485775</xdr:colOff>
      <xdr:row>19</xdr:row>
      <xdr:rowOff>57150</xdr:rowOff>
    </xdr:from>
    <xdr:to>
      <xdr:col>16</xdr:col>
      <xdr:colOff>53625</xdr:colOff>
      <xdr:row>20</xdr:row>
      <xdr:rowOff>161025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43925" y="4562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D2" sqref="D2"/>
    </sheetView>
  </sheetViews>
  <sheetFormatPr defaultColWidth="9.109375" defaultRowHeight="14.4" x14ac:dyDescent="0.3"/>
  <cols>
    <col min="1" max="1" width="1.109375" style="168" customWidth="1"/>
    <col min="2" max="2" width="139.6640625" style="168" customWidth="1"/>
    <col min="3" max="16384" width="9.109375" style="168"/>
  </cols>
  <sheetData>
    <row r="1" spans="2:249" ht="4.5" customHeight="1" x14ac:dyDescent="0.3"/>
    <row r="2" spans="2:249" ht="18.899999999999999" customHeight="1" x14ac:dyDescent="0.3">
      <c r="B2" s="188" t="s">
        <v>199</v>
      </c>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c r="IK2" s="169"/>
      <c r="IL2" s="169"/>
      <c r="IM2" s="169"/>
      <c r="IN2" s="169"/>
      <c r="IO2" s="169"/>
    </row>
    <row r="3" spans="2:249" ht="3" customHeight="1" x14ac:dyDescent="0.3">
      <c r="B3" s="170"/>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c r="IO3" s="169"/>
    </row>
    <row r="4" spans="2:249" ht="18.899999999999999" customHeight="1" x14ac:dyDescent="0.3">
      <c r="B4" s="189" t="s">
        <v>222</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row>
    <row r="5" spans="2:249" ht="4.5" customHeight="1" x14ac:dyDescent="0.3">
      <c r="B5" s="171"/>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c r="IN5" s="169"/>
      <c r="IO5" s="169"/>
    </row>
    <row r="6" spans="2:249" ht="18.899999999999999" customHeight="1" x14ac:dyDescent="0.3">
      <c r="B6" s="172" t="s">
        <v>142</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c r="EI6" s="173"/>
      <c r="EJ6" s="173"/>
      <c r="EK6" s="173"/>
      <c r="EL6" s="173"/>
      <c r="EM6" s="173"/>
      <c r="EN6" s="173"/>
      <c r="EO6" s="173"/>
      <c r="EP6" s="173"/>
      <c r="EQ6" s="173"/>
      <c r="ER6" s="173"/>
      <c r="ES6" s="173"/>
      <c r="ET6" s="173"/>
      <c r="EU6" s="173"/>
      <c r="EV6" s="173"/>
      <c r="EW6" s="173"/>
      <c r="EX6" s="173"/>
      <c r="EY6" s="173"/>
      <c r="EZ6" s="173"/>
      <c r="FA6" s="173"/>
      <c r="FB6" s="173"/>
      <c r="FC6" s="173"/>
      <c r="FD6" s="173"/>
      <c r="FE6" s="173"/>
      <c r="FF6" s="173"/>
      <c r="FG6" s="173"/>
      <c r="FH6" s="173"/>
      <c r="FI6" s="173"/>
      <c r="FJ6" s="173"/>
      <c r="FK6" s="173"/>
      <c r="FL6" s="173"/>
      <c r="FM6" s="173"/>
      <c r="FN6" s="173"/>
      <c r="FO6" s="173"/>
      <c r="FP6" s="173"/>
      <c r="FQ6" s="173"/>
      <c r="FR6" s="173"/>
      <c r="FS6" s="173"/>
      <c r="FT6" s="173"/>
      <c r="FU6" s="173"/>
      <c r="FV6" s="173"/>
      <c r="FW6" s="173"/>
      <c r="FX6" s="173"/>
      <c r="FY6" s="173"/>
      <c r="FZ6" s="173"/>
      <c r="GA6" s="173"/>
      <c r="GB6" s="173"/>
      <c r="GC6" s="173"/>
      <c r="GD6" s="173"/>
      <c r="GE6" s="173"/>
      <c r="GF6" s="173"/>
      <c r="GG6" s="173"/>
      <c r="GH6" s="173"/>
      <c r="GI6" s="173"/>
      <c r="GJ6" s="173"/>
      <c r="GK6" s="173"/>
      <c r="GL6" s="173"/>
      <c r="GM6" s="173"/>
      <c r="GN6" s="173"/>
      <c r="GO6" s="173"/>
      <c r="GP6" s="173"/>
      <c r="GQ6" s="173"/>
      <c r="GR6" s="173"/>
      <c r="GS6" s="173"/>
      <c r="GT6" s="173"/>
      <c r="GU6" s="173"/>
      <c r="GV6" s="173"/>
      <c r="GW6" s="173"/>
      <c r="GX6" s="173"/>
      <c r="GY6" s="173"/>
      <c r="GZ6" s="173"/>
      <c r="HA6" s="173"/>
      <c r="HB6" s="173"/>
      <c r="HC6" s="173"/>
      <c r="HD6" s="173"/>
      <c r="HE6" s="173"/>
      <c r="HF6" s="173"/>
      <c r="HG6" s="173"/>
      <c r="HH6" s="173"/>
      <c r="HI6" s="173"/>
      <c r="HJ6" s="173"/>
      <c r="HK6" s="173"/>
      <c r="HL6" s="173"/>
      <c r="HM6" s="173"/>
      <c r="HN6" s="173"/>
      <c r="HO6" s="173"/>
      <c r="HP6" s="173"/>
      <c r="HQ6" s="173"/>
      <c r="HR6" s="173"/>
      <c r="HS6" s="173"/>
      <c r="HT6" s="173"/>
      <c r="HU6" s="173"/>
      <c r="HV6" s="173"/>
      <c r="HW6" s="173"/>
      <c r="HX6" s="173"/>
      <c r="HY6" s="173"/>
      <c r="HZ6" s="173"/>
      <c r="IA6" s="173"/>
      <c r="IB6" s="173"/>
      <c r="IC6" s="173"/>
      <c r="ID6" s="173"/>
      <c r="IE6" s="173"/>
      <c r="IF6" s="173"/>
      <c r="IG6" s="173"/>
      <c r="IH6" s="173"/>
      <c r="II6" s="173"/>
      <c r="IJ6" s="173"/>
      <c r="IK6" s="173"/>
      <c r="IL6" s="173"/>
      <c r="IM6" s="173"/>
      <c r="IN6" s="173"/>
      <c r="IO6" s="173"/>
    </row>
    <row r="7" spans="2:249" ht="4.5" customHeight="1" x14ac:dyDescent="0.3">
      <c r="B7" s="172"/>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c r="EI7" s="173"/>
      <c r="EJ7" s="173"/>
      <c r="EK7" s="173"/>
      <c r="EL7" s="173"/>
      <c r="EM7" s="173"/>
      <c r="EN7" s="173"/>
      <c r="EO7" s="173"/>
      <c r="EP7" s="173"/>
      <c r="EQ7" s="173"/>
      <c r="ER7" s="173"/>
      <c r="ES7" s="173"/>
      <c r="ET7" s="173"/>
      <c r="EU7" s="173"/>
      <c r="EV7" s="173"/>
      <c r="EW7" s="173"/>
      <c r="EX7" s="173"/>
      <c r="EY7" s="173"/>
      <c r="EZ7" s="173"/>
      <c r="FA7" s="173"/>
      <c r="FB7" s="173"/>
      <c r="FC7" s="173"/>
      <c r="FD7" s="173"/>
      <c r="FE7" s="173"/>
      <c r="FF7" s="173"/>
      <c r="FG7" s="173"/>
      <c r="FH7" s="173"/>
      <c r="FI7" s="173"/>
      <c r="FJ7" s="173"/>
      <c r="FK7" s="173"/>
      <c r="FL7" s="173"/>
      <c r="FM7" s="173"/>
      <c r="FN7" s="173"/>
      <c r="FO7" s="173"/>
      <c r="FP7" s="173"/>
      <c r="FQ7" s="173"/>
      <c r="FR7" s="173"/>
      <c r="FS7" s="173"/>
      <c r="FT7" s="173"/>
      <c r="FU7" s="173"/>
      <c r="FV7" s="173"/>
      <c r="FW7" s="173"/>
      <c r="FX7" s="173"/>
      <c r="FY7" s="173"/>
      <c r="FZ7" s="173"/>
      <c r="GA7" s="173"/>
      <c r="GB7" s="173"/>
      <c r="GC7" s="173"/>
      <c r="GD7" s="173"/>
      <c r="GE7" s="173"/>
      <c r="GF7" s="173"/>
      <c r="GG7" s="173"/>
      <c r="GH7" s="173"/>
      <c r="GI7" s="173"/>
      <c r="GJ7" s="173"/>
      <c r="GK7" s="173"/>
      <c r="GL7" s="173"/>
      <c r="GM7" s="173"/>
      <c r="GN7" s="173"/>
      <c r="GO7" s="173"/>
      <c r="GP7" s="173"/>
      <c r="GQ7" s="173"/>
      <c r="GR7" s="173"/>
      <c r="GS7" s="173"/>
      <c r="GT7" s="173"/>
      <c r="GU7" s="173"/>
      <c r="GV7" s="173"/>
      <c r="GW7" s="173"/>
      <c r="GX7" s="173"/>
      <c r="GY7" s="173"/>
      <c r="GZ7" s="173"/>
      <c r="HA7" s="173"/>
      <c r="HB7" s="173"/>
      <c r="HC7" s="173"/>
      <c r="HD7" s="173"/>
      <c r="HE7" s="173"/>
      <c r="HF7" s="173"/>
      <c r="HG7" s="173"/>
      <c r="HH7" s="173"/>
      <c r="HI7" s="173"/>
      <c r="HJ7" s="173"/>
      <c r="HK7" s="173"/>
      <c r="HL7" s="173"/>
      <c r="HM7" s="173"/>
      <c r="HN7" s="173"/>
      <c r="HO7" s="173"/>
      <c r="HP7" s="173"/>
      <c r="HQ7" s="173"/>
      <c r="HR7" s="173"/>
      <c r="HS7" s="173"/>
      <c r="HT7" s="173"/>
      <c r="HU7" s="173"/>
      <c r="HV7" s="173"/>
      <c r="HW7" s="173"/>
      <c r="HX7" s="173"/>
      <c r="HY7" s="173"/>
      <c r="HZ7" s="173"/>
      <c r="IA7" s="173"/>
      <c r="IB7" s="173"/>
      <c r="IC7" s="173"/>
      <c r="ID7" s="173"/>
      <c r="IE7" s="173"/>
      <c r="IF7" s="173"/>
      <c r="IG7" s="173"/>
      <c r="IH7" s="173"/>
      <c r="II7" s="173"/>
      <c r="IJ7" s="173"/>
      <c r="IK7" s="173"/>
      <c r="IL7" s="173"/>
      <c r="IM7" s="173"/>
      <c r="IN7" s="173"/>
      <c r="IO7" s="173"/>
    </row>
    <row r="8" spans="2:249" ht="18.899999999999999" customHeight="1" x14ac:dyDescent="0.3">
      <c r="B8" s="174" t="s">
        <v>143</v>
      </c>
    </row>
    <row r="9" spans="2:249" ht="3.75" customHeight="1" x14ac:dyDescent="0.3">
      <c r="B9" s="173"/>
    </row>
    <row r="10" spans="2:249" ht="18.899999999999999" customHeight="1" x14ac:dyDescent="0.3">
      <c r="B10" s="174" t="s">
        <v>0</v>
      </c>
    </row>
    <row r="11" spans="2:249" ht="3.75" customHeight="1" x14ac:dyDescent="0.3"/>
    <row r="12" spans="2:249" ht="15.9" customHeight="1" x14ac:dyDescent="0.3">
      <c r="B12" s="175" t="str">
        <f>'1'!A2</f>
        <v>Quadro 1. Sinistralidade em Portugal, 2024 vs 2019</v>
      </c>
    </row>
    <row r="13" spans="2:249" ht="15.9" customHeight="1" x14ac:dyDescent="0.3">
      <c r="B13" s="175" t="str">
        <f>'2'!A2</f>
        <v>Quadro 2. Sinistralidade em Portugal, 2024 vs 2023</v>
      </c>
    </row>
    <row r="14" spans="2:249" ht="3.75" customHeight="1" x14ac:dyDescent="0.3">
      <c r="B14" s="176"/>
    </row>
    <row r="15" spans="2:249" ht="18.899999999999999" customHeight="1" x14ac:dyDescent="0.3">
      <c r="B15" s="174" t="s">
        <v>1</v>
      </c>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c r="BS15" s="173"/>
      <c r="BT15" s="173"/>
      <c r="BU15" s="173"/>
      <c r="BV15" s="173"/>
      <c r="BW15" s="173"/>
      <c r="BX15" s="173"/>
      <c r="BY15" s="173"/>
      <c r="BZ15" s="173"/>
      <c r="CA15" s="173"/>
      <c r="CB15" s="173"/>
      <c r="CC15" s="173"/>
      <c r="CD15" s="173"/>
      <c r="CE15" s="173"/>
      <c r="CF15" s="173"/>
      <c r="CG15" s="173"/>
      <c r="CH15" s="173"/>
      <c r="CI15" s="173"/>
      <c r="CJ15" s="173"/>
      <c r="CK15" s="173"/>
      <c r="CL15" s="173"/>
      <c r="CM15" s="173"/>
      <c r="CN15" s="173"/>
      <c r="CO15" s="173"/>
      <c r="CP15" s="173"/>
      <c r="CQ15" s="173"/>
      <c r="CR15" s="173"/>
      <c r="CS15" s="173"/>
      <c r="CT15" s="173"/>
      <c r="CU15" s="173"/>
      <c r="CV15" s="173"/>
      <c r="CW15" s="173"/>
      <c r="CX15" s="173"/>
      <c r="CY15" s="173"/>
      <c r="CZ15" s="173"/>
      <c r="DA15" s="173"/>
      <c r="DB15" s="173"/>
      <c r="DC15" s="173"/>
      <c r="DD15" s="173"/>
      <c r="DE15" s="173"/>
      <c r="DF15" s="173"/>
      <c r="DG15" s="173"/>
      <c r="DH15" s="173"/>
      <c r="DI15" s="173"/>
      <c r="DJ15" s="173"/>
      <c r="DK15" s="173"/>
      <c r="DL15" s="173"/>
      <c r="DM15" s="173"/>
      <c r="DN15" s="173"/>
      <c r="DO15" s="173"/>
      <c r="DP15" s="173"/>
      <c r="DQ15" s="173"/>
      <c r="DR15" s="173"/>
      <c r="DS15" s="173"/>
      <c r="DT15" s="173"/>
      <c r="DU15" s="173"/>
      <c r="DV15" s="173"/>
      <c r="DW15" s="173"/>
      <c r="DX15" s="173"/>
      <c r="DY15" s="173"/>
      <c r="DZ15" s="173"/>
      <c r="EA15" s="173"/>
      <c r="EB15" s="173"/>
      <c r="EC15" s="173"/>
      <c r="ED15" s="173"/>
      <c r="EE15" s="173"/>
      <c r="EF15" s="173"/>
      <c r="EG15" s="173"/>
      <c r="EH15" s="173"/>
      <c r="EI15" s="173"/>
      <c r="EJ15" s="173"/>
      <c r="EK15" s="173"/>
      <c r="EL15" s="173"/>
      <c r="EM15" s="173"/>
      <c r="EN15" s="173"/>
      <c r="EO15" s="173"/>
      <c r="EP15" s="173"/>
      <c r="EQ15" s="173"/>
      <c r="ER15" s="173"/>
      <c r="ES15" s="173"/>
      <c r="ET15" s="173"/>
      <c r="EU15" s="173"/>
      <c r="EV15" s="173"/>
      <c r="EW15" s="173"/>
      <c r="EX15" s="173"/>
      <c r="EY15" s="173"/>
      <c r="EZ15" s="173"/>
      <c r="FA15" s="173"/>
      <c r="FB15" s="173"/>
      <c r="FC15" s="173"/>
      <c r="FD15" s="173"/>
      <c r="FE15" s="173"/>
      <c r="FF15" s="173"/>
      <c r="FG15" s="173"/>
      <c r="FH15" s="173"/>
      <c r="FI15" s="173"/>
      <c r="FJ15" s="173"/>
      <c r="FK15" s="173"/>
      <c r="FL15" s="173"/>
      <c r="FM15" s="173"/>
      <c r="FN15" s="173"/>
      <c r="FO15" s="173"/>
      <c r="FP15" s="173"/>
      <c r="FQ15" s="173"/>
      <c r="FR15" s="173"/>
      <c r="FS15" s="173"/>
      <c r="FT15" s="173"/>
      <c r="FU15" s="173"/>
      <c r="FV15" s="173"/>
      <c r="FW15" s="173"/>
      <c r="FX15" s="173"/>
      <c r="FY15" s="173"/>
      <c r="FZ15" s="173"/>
      <c r="GA15" s="173"/>
      <c r="GB15" s="173"/>
      <c r="GC15" s="173"/>
      <c r="GD15" s="173"/>
      <c r="GE15" s="173"/>
      <c r="GF15" s="173"/>
      <c r="GG15" s="173"/>
      <c r="GH15" s="173"/>
      <c r="GI15" s="173"/>
      <c r="GJ15" s="173"/>
      <c r="GK15" s="173"/>
      <c r="GL15" s="173"/>
      <c r="GM15" s="173"/>
      <c r="GN15" s="173"/>
      <c r="GO15" s="173"/>
      <c r="GP15" s="173"/>
      <c r="GQ15" s="173"/>
      <c r="GR15" s="173"/>
      <c r="GS15" s="173"/>
      <c r="GT15" s="173"/>
      <c r="GU15" s="173"/>
      <c r="GV15" s="173"/>
      <c r="GW15" s="173"/>
      <c r="GX15" s="173"/>
      <c r="GY15" s="173"/>
      <c r="GZ15" s="173"/>
      <c r="HA15" s="173"/>
      <c r="HB15" s="173"/>
      <c r="HC15" s="173"/>
      <c r="HD15" s="173"/>
      <c r="HE15" s="173"/>
      <c r="HF15" s="173"/>
      <c r="HG15" s="173"/>
      <c r="HH15" s="173"/>
      <c r="HI15" s="173"/>
      <c r="HJ15" s="173"/>
      <c r="HK15" s="173"/>
      <c r="HL15" s="173"/>
      <c r="HM15" s="173"/>
      <c r="HN15" s="173"/>
      <c r="HO15" s="173"/>
      <c r="HP15" s="173"/>
      <c r="HQ15" s="173"/>
      <c r="HR15" s="173"/>
      <c r="HS15" s="173"/>
      <c r="HT15" s="173"/>
      <c r="HU15" s="173"/>
      <c r="HV15" s="173"/>
      <c r="HW15" s="173"/>
      <c r="HX15" s="173"/>
      <c r="HY15" s="173"/>
      <c r="HZ15" s="173"/>
      <c r="IA15" s="173"/>
      <c r="IB15" s="173"/>
      <c r="IC15" s="173"/>
      <c r="ID15" s="173"/>
      <c r="IE15" s="173"/>
      <c r="IF15" s="173"/>
      <c r="IG15" s="173"/>
      <c r="IH15" s="173"/>
      <c r="II15" s="173"/>
      <c r="IJ15" s="173"/>
      <c r="IK15" s="173"/>
      <c r="IL15" s="173"/>
      <c r="IM15" s="173"/>
      <c r="IN15" s="173"/>
      <c r="IO15" s="173"/>
    </row>
    <row r="16" spans="2:249" ht="3.75" customHeight="1" x14ac:dyDescent="0.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3"/>
      <c r="CB16" s="173"/>
      <c r="CC16" s="173"/>
      <c r="CD16" s="173"/>
      <c r="CE16" s="173"/>
      <c r="CF16" s="173"/>
      <c r="CG16" s="173"/>
      <c r="CH16" s="173"/>
      <c r="CI16" s="173"/>
      <c r="CJ16" s="173"/>
      <c r="CK16" s="173"/>
      <c r="CL16" s="173"/>
      <c r="CM16" s="173"/>
      <c r="CN16" s="173"/>
      <c r="CO16" s="173"/>
      <c r="CP16" s="173"/>
      <c r="CQ16" s="173"/>
      <c r="CR16" s="173"/>
      <c r="CS16" s="173"/>
      <c r="CT16" s="173"/>
      <c r="CU16" s="173"/>
      <c r="CV16" s="173"/>
      <c r="CW16" s="173"/>
      <c r="CX16" s="173"/>
      <c r="CY16" s="173"/>
      <c r="CZ16" s="173"/>
      <c r="DA16" s="173"/>
      <c r="DB16" s="173"/>
      <c r="DC16" s="173"/>
      <c r="DD16" s="173"/>
      <c r="DE16" s="173"/>
      <c r="DF16" s="173"/>
      <c r="DG16" s="173"/>
      <c r="DH16" s="173"/>
      <c r="DI16" s="173"/>
      <c r="DJ16" s="173"/>
      <c r="DK16" s="173"/>
      <c r="DL16" s="173"/>
      <c r="DM16" s="173"/>
      <c r="DN16" s="173"/>
      <c r="DO16" s="173"/>
      <c r="DP16" s="173"/>
      <c r="DQ16" s="173"/>
      <c r="DR16" s="173"/>
      <c r="DS16" s="173"/>
      <c r="DT16" s="173"/>
      <c r="DU16" s="173"/>
      <c r="DV16" s="173"/>
      <c r="DW16" s="173"/>
      <c r="DX16" s="173"/>
      <c r="DY16" s="173"/>
      <c r="DZ16" s="173"/>
      <c r="EA16" s="173"/>
      <c r="EB16" s="173"/>
      <c r="EC16" s="173"/>
      <c r="ED16" s="173"/>
      <c r="EE16" s="173"/>
      <c r="EF16" s="173"/>
      <c r="EG16" s="173"/>
      <c r="EH16" s="173"/>
      <c r="EI16" s="173"/>
      <c r="EJ16" s="173"/>
      <c r="EK16" s="173"/>
      <c r="EL16" s="173"/>
      <c r="EM16" s="173"/>
      <c r="EN16" s="173"/>
      <c r="EO16" s="173"/>
      <c r="EP16" s="173"/>
      <c r="EQ16" s="173"/>
      <c r="ER16" s="173"/>
      <c r="ES16" s="173"/>
      <c r="ET16" s="173"/>
      <c r="EU16" s="173"/>
      <c r="EV16" s="173"/>
      <c r="EW16" s="173"/>
      <c r="EX16" s="173"/>
      <c r="EY16" s="173"/>
      <c r="EZ16" s="173"/>
      <c r="FA16" s="173"/>
      <c r="FB16" s="173"/>
      <c r="FC16" s="173"/>
      <c r="FD16" s="173"/>
      <c r="FE16" s="173"/>
      <c r="FF16" s="173"/>
      <c r="FG16" s="173"/>
      <c r="FH16" s="173"/>
      <c r="FI16" s="173"/>
      <c r="FJ16" s="173"/>
      <c r="FK16" s="173"/>
      <c r="FL16" s="173"/>
      <c r="FM16" s="173"/>
      <c r="FN16" s="173"/>
      <c r="FO16" s="173"/>
      <c r="FP16" s="173"/>
      <c r="FQ16" s="173"/>
      <c r="FR16" s="173"/>
      <c r="FS16" s="173"/>
      <c r="FT16" s="173"/>
      <c r="FU16" s="173"/>
      <c r="FV16" s="173"/>
      <c r="FW16" s="173"/>
      <c r="FX16" s="173"/>
      <c r="FY16" s="173"/>
      <c r="FZ16" s="173"/>
      <c r="GA16" s="173"/>
      <c r="GB16" s="173"/>
      <c r="GC16" s="173"/>
      <c r="GD16" s="173"/>
      <c r="GE16" s="173"/>
      <c r="GF16" s="173"/>
      <c r="GG16" s="173"/>
      <c r="GH16" s="173"/>
      <c r="GI16" s="173"/>
      <c r="GJ16" s="173"/>
      <c r="GK16" s="173"/>
      <c r="GL16" s="173"/>
      <c r="GM16" s="173"/>
      <c r="GN16" s="173"/>
      <c r="GO16" s="173"/>
      <c r="GP16" s="173"/>
      <c r="GQ16" s="173"/>
      <c r="GR16" s="173"/>
      <c r="GS16" s="173"/>
      <c r="GT16" s="173"/>
      <c r="GU16" s="173"/>
      <c r="GV16" s="173"/>
      <c r="GW16" s="173"/>
      <c r="GX16" s="173"/>
      <c r="GY16" s="173"/>
      <c r="GZ16" s="173"/>
      <c r="HA16" s="173"/>
      <c r="HB16" s="173"/>
      <c r="HC16" s="173"/>
      <c r="HD16" s="173"/>
      <c r="HE16" s="173"/>
      <c r="HF16" s="173"/>
      <c r="HG16" s="173"/>
      <c r="HH16" s="173"/>
      <c r="HI16" s="173"/>
      <c r="HJ16" s="173"/>
      <c r="HK16" s="173"/>
      <c r="HL16" s="173"/>
      <c r="HM16" s="173"/>
      <c r="HN16" s="173"/>
      <c r="HO16" s="173"/>
      <c r="HP16" s="173"/>
      <c r="HQ16" s="173"/>
      <c r="HR16" s="173"/>
      <c r="HS16" s="173"/>
      <c r="HT16" s="173"/>
      <c r="HU16" s="173"/>
      <c r="HV16" s="173"/>
      <c r="HW16" s="173"/>
      <c r="HX16" s="173"/>
      <c r="HY16" s="173"/>
      <c r="HZ16" s="173"/>
      <c r="IA16" s="173"/>
      <c r="IB16" s="173"/>
      <c r="IC16" s="173"/>
      <c r="ID16" s="173"/>
      <c r="IE16" s="173"/>
      <c r="IF16" s="173"/>
      <c r="IG16" s="173"/>
      <c r="IH16" s="173"/>
      <c r="II16" s="173"/>
      <c r="IJ16" s="173"/>
      <c r="IK16" s="173"/>
      <c r="IL16" s="173"/>
      <c r="IM16" s="173"/>
      <c r="IN16" s="173"/>
      <c r="IO16" s="173"/>
    </row>
    <row r="17" spans="2:2" ht="15.9" customHeight="1" x14ac:dyDescent="0.3">
      <c r="B17" s="175" t="str">
        <f>'3'!A2</f>
        <v>Quadro 3. Evolução da Sinistralidade no Continente</v>
      </c>
    </row>
    <row r="18" spans="2:2" ht="15.9" customHeight="1" x14ac:dyDescent="0.3">
      <c r="B18" s="175" t="str">
        <f>'4 e 5'!A2</f>
        <v>Quadro 4. Sinistralidade no Continente por mês</v>
      </c>
    </row>
    <row r="19" spans="2:2" ht="15.9" customHeight="1" x14ac:dyDescent="0.3">
      <c r="B19" s="175" t="str">
        <f>'4 e 5'!A20</f>
        <v>Quadro 5. Sinistralidade no Continente por mês, taxas de variação</v>
      </c>
    </row>
    <row r="20" spans="2:2" ht="15.9" customHeight="1" x14ac:dyDescent="0.3">
      <c r="B20" s="175" t="str">
        <f>'6'!A2</f>
        <v>Quadro 6. Sinistralidade no Continente por dia da semana</v>
      </c>
    </row>
    <row r="21" spans="2:2" ht="15.9" customHeight="1" x14ac:dyDescent="0.3">
      <c r="B21" s="175" t="str">
        <f>'7'!A2</f>
        <v>Quadro 7. Sinistralidade no Continente por período horário</v>
      </c>
    </row>
    <row r="22" spans="2:2" ht="15.9" customHeight="1" x14ac:dyDescent="0.3">
      <c r="B22" s="175" t="str">
        <f>'8'!A2</f>
        <v>Quadro 8. Sinistralidade no Continente por fatores atmosféricos</v>
      </c>
    </row>
    <row r="23" spans="2:2" ht="15.9" customHeight="1" x14ac:dyDescent="0.3">
      <c r="B23" s="175" t="str">
        <f>'9 e 10'!A2</f>
        <v>Quadro 9. Sinistralidade no Continente por natureza</v>
      </c>
    </row>
    <row r="24" spans="2:2" ht="15.9" customHeight="1" x14ac:dyDescent="0.3">
      <c r="B24" s="175" t="str">
        <f>'9 e 10'!A11</f>
        <v>Quadro 10. Sinistralidade no Continente por natureza, taxas de variação</v>
      </c>
    </row>
    <row r="25" spans="2:2" ht="15.9" customHeight="1" x14ac:dyDescent="0.3">
      <c r="B25" s="175" t="str">
        <f>'11 e 12'!A2</f>
        <v>Quadro 11. Sinistralidade no Continente por localização</v>
      </c>
    </row>
    <row r="26" spans="2:2" ht="15.9" customHeight="1" x14ac:dyDescent="0.3">
      <c r="B26" s="175" t="str">
        <f>'11 e 12'!A10</f>
        <v>Quadro 12. Sinistralidade no Continente por localização, taxas de variação</v>
      </c>
    </row>
    <row r="27" spans="2:2" ht="15.9" customHeight="1" x14ac:dyDescent="0.3">
      <c r="B27" s="175" t="str">
        <f>'13 e 14'!A2</f>
        <v>Quadro 13. Sinistralidade no Continente por tipo de via</v>
      </c>
    </row>
    <row r="28" spans="2:2" ht="15.9" customHeight="1" x14ac:dyDescent="0.3">
      <c r="B28" s="175" t="str">
        <f>'13 e 14'!A17</f>
        <v>Quadro 14. Sinistralidade no Continente por tipo de via, taxas de variação</v>
      </c>
    </row>
    <row r="29" spans="2:2" ht="15.9" customHeight="1" x14ac:dyDescent="0.3">
      <c r="B29" s="175" t="str">
        <f>'15'!A2</f>
        <v>Quadro 15. Sinistralidade no Continente por distrito</v>
      </c>
    </row>
    <row r="30" spans="2:2" ht="15.9" customHeight="1" x14ac:dyDescent="0.3">
      <c r="B30" s="175" t="str">
        <f>'16 e 17'!A2</f>
        <v>Quadro 16. Sinistralidade no Continente por categoria de utente</v>
      </c>
    </row>
    <row r="31" spans="2:2" ht="15.9" customHeight="1" x14ac:dyDescent="0.3">
      <c r="B31" s="175" t="str">
        <f>'16 e 17'!A11</f>
        <v>Quadro 17. Sinistralidade no Continente por categoria de utente, taxas de variação</v>
      </c>
    </row>
    <row r="32" spans="2:2" ht="15.9" customHeight="1" x14ac:dyDescent="0.3">
      <c r="B32" s="175" t="str">
        <f>'18'!A2</f>
        <v>Quadro 18. Sinistralidade no Continente por categoria de veículo</v>
      </c>
    </row>
    <row r="33" spans="2:249" ht="15.9" customHeight="1" x14ac:dyDescent="0.3">
      <c r="B33" s="175" t="str">
        <f>'19 e 20'!A2</f>
        <v>Quadro 19. Sinistralidade no Continente por categoria de veículo e peões</v>
      </c>
    </row>
    <row r="34" spans="2:249" ht="15" customHeight="1" x14ac:dyDescent="0.3">
      <c r="B34" s="175" t="str">
        <f>'19 e 20'!A17</f>
        <v>Quadro 20. Sinistralidade no Continente por categoria de veículo e peões, taxas de variação</v>
      </c>
    </row>
    <row r="35" spans="2:249" ht="15" customHeight="1" x14ac:dyDescent="0.3">
      <c r="B35" s="175" t="str">
        <f>'21'!A2</f>
        <v>Quadro 21. Vítimas mortais por entidade gestora de via (EGV), resumo janeiro a dezembro de 2019 e de 2024</v>
      </c>
    </row>
    <row r="36" spans="2:249" ht="15" customHeight="1" x14ac:dyDescent="0.3">
      <c r="B36" s="176"/>
    </row>
    <row r="37" spans="2:249" ht="3.75" customHeight="1" x14ac:dyDescent="0.3">
      <c r="B37" s="176"/>
    </row>
    <row r="38" spans="2:249" ht="18.899999999999999" customHeight="1" x14ac:dyDescent="0.3">
      <c r="B38" s="174" t="s">
        <v>2</v>
      </c>
    </row>
    <row r="39" spans="2:249" ht="3.75" customHeight="1" x14ac:dyDescent="0.3">
      <c r="B39" s="173"/>
    </row>
    <row r="40" spans="2:249" ht="18.899999999999999" customHeight="1" x14ac:dyDescent="0.3">
      <c r="B40" s="174" t="s">
        <v>3</v>
      </c>
    </row>
    <row r="41" spans="2:249" ht="3.75" customHeight="1" x14ac:dyDescent="0.3">
      <c r="B41" s="176"/>
    </row>
    <row r="42" spans="2:249" ht="15.9" customHeight="1" x14ac:dyDescent="0.3">
      <c r="B42" s="175" t="str">
        <f>'22'!A2</f>
        <v>Quadro 22. Condutores e veículos fiscalizados</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69"/>
      <c r="CN42" s="169"/>
      <c r="CO42" s="169"/>
      <c r="CP42" s="169"/>
      <c r="CQ42" s="169"/>
      <c r="CR42" s="169"/>
      <c r="CS42" s="169"/>
      <c r="CT42" s="169"/>
      <c r="CU42" s="169"/>
      <c r="CV42" s="169"/>
      <c r="CW42" s="169"/>
      <c r="CX42" s="169"/>
      <c r="CY42" s="169"/>
      <c r="CZ42" s="169"/>
      <c r="DA42" s="169"/>
      <c r="DB42" s="169"/>
      <c r="DC42" s="169"/>
      <c r="DD42" s="169"/>
      <c r="DE42" s="169"/>
      <c r="DF42" s="169"/>
      <c r="DG42" s="169"/>
      <c r="DH42" s="169"/>
      <c r="DI42" s="169"/>
      <c r="DJ42" s="169"/>
      <c r="DK42" s="169"/>
      <c r="DL42" s="169"/>
      <c r="DM42" s="169"/>
      <c r="DN42" s="169"/>
      <c r="DO42" s="169"/>
      <c r="DP42" s="169"/>
      <c r="DQ42" s="169"/>
      <c r="DR42" s="169"/>
      <c r="DS42" s="169"/>
      <c r="DT42" s="169"/>
      <c r="DU42" s="169"/>
      <c r="DV42" s="169"/>
      <c r="DW42" s="169"/>
      <c r="DX42" s="169"/>
      <c r="DY42" s="169"/>
      <c r="DZ42" s="169"/>
      <c r="EA42" s="169"/>
      <c r="EB42" s="169"/>
      <c r="EC42" s="169"/>
      <c r="ED42" s="169"/>
      <c r="EE42" s="169"/>
      <c r="EF42" s="169"/>
      <c r="EG42" s="169"/>
      <c r="EH42" s="169"/>
      <c r="EI42" s="169"/>
      <c r="EJ42" s="169"/>
      <c r="EK42" s="169"/>
      <c r="EL42" s="169"/>
      <c r="EM42" s="169"/>
      <c r="EN42" s="169"/>
      <c r="EO42" s="169"/>
      <c r="EP42" s="169"/>
      <c r="EQ42" s="169"/>
      <c r="ER42" s="169"/>
      <c r="ES42" s="169"/>
      <c r="ET42" s="169"/>
      <c r="EU42" s="169"/>
      <c r="EV42" s="169"/>
      <c r="EW42" s="169"/>
      <c r="EX42" s="169"/>
      <c r="EY42" s="169"/>
      <c r="EZ42" s="169"/>
      <c r="FA42" s="169"/>
      <c r="FB42" s="169"/>
      <c r="FC42" s="169"/>
      <c r="FD42" s="169"/>
      <c r="FE42" s="169"/>
      <c r="FF42" s="169"/>
      <c r="FG42" s="169"/>
      <c r="FH42" s="169"/>
      <c r="FI42" s="169"/>
      <c r="FJ42" s="169"/>
      <c r="FK42" s="169"/>
      <c r="FL42" s="169"/>
      <c r="FM42" s="169"/>
      <c r="FN42" s="169"/>
      <c r="FO42" s="169"/>
      <c r="FP42" s="169"/>
      <c r="FQ42" s="169"/>
      <c r="FR42" s="169"/>
      <c r="FS42" s="169"/>
      <c r="FT42" s="169"/>
      <c r="FU42" s="169"/>
      <c r="FV42" s="169"/>
      <c r="FW42" s="169"/>
      <c r="FX42" s="169"/>
      <c r="FY42" s="169"/>
      <c r="FZ42" s="169"/>
      <c r="GA42" s="169"/>
      <c r="GB42" s="169"/>
      <c r="GC42" s="169"/>
      <c r="GD42" s="169"/>
      <c r="GE42" s="169"/>
      <c r="GF42" s="169"/>
      <c r="GG42" s="169"/>
      <c r="GH42" s="169"/>
      <c r="GI42" s="169"/>
      <c r="GJ42" s="169"/>
      <c r="GK42" s="169"/>
      <c r="GL42" s="169"/>
      <c r="GM42" s="169"/>
      <c r="GN42" s="169"/>
      <c r="GO42" s="169"/>
      <c r="GP42" s="169"/>
      <c r="GQ42" s="169"/>
      <c r="GR42" s="169"/>
      <c r="GS42" s="169"/>
      <c r="GT42" s="169"/>
      <c r="GU42" s="169"/>
      <c r="GV42" s="169"/>
      <c r="GW42" s="169"/>
      <c r="GX42" s="169"/>
      <c r="GY42" s="169"/>
      <c r="GZ42" s="169"/>
      <c r="HA42" s="169"/>
      <c r="HB42" s="169"/>
      <c r="HC42" s="169"/>
      <c r="HD42" s="169"/>
      <c r="HE42" s="169"/>
      <c r="HF42" s="169"/>
      <c r="HG42" s="169"/>
      <c r="HH42" s="169"/>
      <c r="HI42" s="169"/>
      <c r="HJ42" s="169"/>
      <c r="HK42" s="169"/>
      <c r="HL42" s="169"/>
      <c r="HM42" s="169"/>
      <c r="HN42" s="169"/>
      <c r="HO42" s="169"/>
      <c r="HP42" s="169"/>
      <c r="HQ42" s="169"/>
      <c r="HR42" s="169"/>
      <c r="HS42" s="169"/>
      <c r="HT42" s="169"/>
      <c r="HU42" s="169"/>
      <c r="HV42" s="169"/>
      <c r="HW42" s="169"/>
      <c r="HX42" s="169"/>
      <c r="HY42" s="169"/>
      <c r="HZ42" s="169"/>
      <c r="IA42" s="169"/>
      <c r="IB42" s="169"/>
      <c r="IC42" s="169"/>
      <c r="ID42" s="169"/>
      <c r="IE42" s="169"/>
      <c r="IF42" s="169"/>
      <c r="IG42" s="169"/>
      <c r="IH42" s="169"/>
      <c r="II42" s="169"/>
      <c r="IJ42" s="169"/>
      <c r="IK42" s="169"/>
      <c r="IL42" s="169"/>
      <c r="IM42" s="169"/>
      <c r="IN42" s="169"/>
      <c r="IO42" s="169"/>
    </row>
    <row r="43" spans="2:249" ht="15.9" customHeight="1" x14ac:dyDescent="0.3">
      <c r="B43" s="175" t="str">
        <f>'23'!A2</f>
        <v>Quadro 23. Infrações</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9"/>
      <c r="CL43" s="169"/>
      <c r="CM43" s="169"/>
      <c r="CN43" s="169"/>
      <c r="CO43" s="169"/>
      <c r="CP43" s="169"/>
      <c r="CQ43" s="169"/>
      <c r="CR43" s="169"/>
      <c r="CS43" s="169"/>
      <c r="CT43" s="169"/>
      <c r="CU43" s="169"/>
      <c r="CV43" s="169"/>
      <c r="CW43" s="169"/>
      <c r="CX43" s="169"/>
      <c r="CY43" s="169"/>
      <c r="CZ43" s="169"/>
      <c r="DA43" s="169"/>
      <c r="DB43" s="169"/>
      <c r="DC43" s="169"/>
      <c r="DD43" s="169"/>
      <c r="DE43" s="169"/>
      <c r="DF43" s="169"/>
      <c r="DG43" s="169"/>
      <c r="DH43" s="169"/>
      <c r="DI43" s="169"/>
      <c r="DJ43" s="169"/>
      <c r="DK43" s="169"/>
      <c r="DL43" s="169"/>
      <c r="DM43" s="169"/>
      <c r="DN43" s="169"/>
      <c r="DO43" s="169"/>
      <c r="DP43" s="169"/>
      <c r="DQ43" s="169"/>
      <c r="DR43" s="169"/>
      <c r="DS43" s="169"/>
      <c r="DT43" s="169"/>
      <c r="DU43" s="169"/>
      <c r="DV43" s="169"/>
      <c r="DW43" s="169"/>
      <c r="DX43" s="169"/>
      <c r="DY43" s="169"/>
      <c r="DZ43" s="169"/>
      <c r="EA43" s="169"/>
      <c r="EB43" s="169"/>
      <c r="EC43" s="169"/>
      <c r="ED43" s="169"/>
      <c r="EE43" s="169"/>
      <c r="EF43" s="169"/>
      <c r="EG43" s="169"/>
      <c r="EH43" s="169"/>
      <c r="EI43" s="169"/>
      <c r="EJ43" s="169"/>
      <c r="EK43" s="169"/>
      <c r="EL43" s="169"/>
      <c r="EM43" s="169"/>
      <c r="EN43" s="169"/>
      <c r="EO43" s="169"/>
      <c r="EP43" s="169"/>
      <c r="EQ43" s="169"/>
      <c r="ER43" s="169"/>
      <c r="ES43" s="169"/>
      <c r="ET43" s="169"/>
      <c r="EU43" s="169"/>
      <c r="EV43" s="169"/>
      <c r="EW43" s="169"/>
      <c r="EX43" s="169"/>
      <c r="EY43" s="169"/>
      <c r="EZ43" s="169"/>
      <c r="FA43" s="169"/>
      <c r="FB43" s="169"/>
      <c r="FC43" s="169"/>
      <c r="FD43" s="169"/>
      <c r="FE43" s="169"/>
      <c r="FF43" s="169"/>
      <c r="FG43" s="169"/>
      <c r="FH43" s="169"/>
      <c r="FI43" s="169"/>
      <c r="FJ43" s="169"/>
      <c r="FK43" s="169"/>
      <c r="FL43" s="169"/>
      <c r="FM43" s="169"/>
      <c r="FN43" s="169"/>
      <c r="FO43" s="169"/>
      <c r="FP43" s="169"/>
      <c r="FQ43" s="169"/>
      <c r="FR43" s="169"/>
      <c r="FS43" s="169"/>
      <c r="FT43" s="169"/>
      <c r="FU43" s="169"/>
      <c r="FV43" s="169"/>
      <c r="FW43" s="169"/>
      <c r="FX43" s="169"/>
      <c r="FY43" s="169"/>
      <c r="FZ43" s="169"/>
      <c r="GA43" s="169"/>
      <c r="GB43" s="169"/>
      <c r="GC43" s="169"/>
      <c r="GD43" s="169"/>
      <c r="GE43" s="169"/>
      <c r="GF43" s="169"/>
      <c r="GG43" s="169"/>
      <c r="GH43" s="169"/>
      <c r="GI43" s="169"/>
      <c r="GJ43" s="169"/>
      <c r="GK43" s="169"/>
      <c r="GL43" s="169"/>
      <c r="GM43" s="169"/>
      <c r="GN43" s="169"/>
      <c r="GO43" s="169"/>
      <c r="GP43" s="169"/>
      <c r="GQ43" s="169"/>
      <c r="GR43" s="169"/>
      <c r="GS43" s="169"/>
      <c r="GT43" s="169"/>
      <c r="GU43" s="169"/>
      <c r="GV43" s="169"/>
      <c r="GW43" s="169"/>
      <c r="GX43" s="169"/>
      <c r="GY43" s="169"/>
      <c r="GZ43" s="169"/>
      <c r="HA43" s="169"/>
      <c r="HB43" s="169"/>
      <c r="HC43" s="169"/>
      <c r="HD43" s="169"/>
      <c r="HE43" s="169"/>
      <c r="HF43" s="169"/>
      <c r="HG43" s="169"/>
      <c r="HH43" s="169"/>
      <c r="HI43" s="169"/>
      <c r="HJ43" s="169"/>
      <c r="HK43" s="169"/>
      <c r="HL43" s="169"/>
      <c r="HM43" s="169"/>
      <c r="HN43" s="169"/>
      <c r="HO43" s="169"/>
      <c r="HP43" s="169"/>
      <c r="HQ43" s="169"/>
      <c r="HR43" s="169"/>
      <c r="HS43" s="169"/>
      <c r="HT43" s="169"/>
      <c r="HU43" s="169"/>
      <c r="HV43" s="169"/>
      <c r="HW43" s="169"/>
      <c r="HX43" s="169"/>
      <c r="HY43" s="169"/>
      <c r="HZ43" s="169"/>
      <c r="IA43" s="169"/>
      <c r="IB43" s="169"/>
      <c r="IC43" s="169"/>
      <c r="ID43" s="169"/>
      <c r="IE43" s="169"/>
      <c r="IF43" s="169"/>
      <c r="IG43" s="169"/>
      <c r="IH43" s="169"/>
      <c r="II43" s="169"/>
      <c r="IJ43" s="169"/>
      <c r="IK43" s="169"/>
      <c r="IL43" s="169"/>
      <c r="IM43" s="169"/>
      <c r="IN43" s="169"/>
      <c r="IO43" s="169"/>
    </row>
    <row r="44" spans="2:249" ht="15.9" customHeight="1" x14ac:dyDescent="0.3">
      <c r="B44" s="175" t="str">
        <f>'24'!A2</f>
        <v>Quadro 24. Tipologia de infrações</v>
      </c>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69"/>
      <c r="BR44" s="169"/>
      <c r="BS44" s="169"/>
      <c r="BT44" s="169"/>
      <c r="BU44" s="169"/>
      <c r="BV44" s="169"/>
      <c r="BW44" s="169"/>
      <c r="BX44" s="169"/>
      <c r="BY44" s="169"/>
      <c r="BZ44" s="169"/>
      <c r="CA44" s="169"/>
      <c r="CB44" s="169"/>
      <c r="CC44" s="169"/>
      <c r="CD44" s="169"/>
      <c r="CE44" s="169"/>
      <c r="CF44" s="169"/>
      <c r="CG44" s="169"/>
      <c r="CH44" s="169"/>
      <c r="CI44" s="169"/>
      <c r="CJ44" s="169"/>
      <c r="CK44" s="169"/>
      <c r="CL44" s="169"/>
      <c r="CM44" s="169"/>
      <c r="CN44" s="169"/>
      <c r="CO44" s="169"/>
      <c r="CP44" s="169"/>
      <c r="CQ44" s="169"/>
      <c r="CR44" s="169"/>
      <c r="CS44" s="169"/>
      <c r="CT44" s="169"/>
      <c r="CU44" s="169"/>
      <c r="CV44" s="169"/>
      <c r="CW44" s="169"/>
      <c r="CX44" s="169"/>
      <c r="CY44" s="169"/>
      <c r="CZ44" s="169"/>
      <c r="DA44" s="169"/>
      <c r="DB44" s="169"/>
      <c r="DC44" s="169"/>
      <c r="DD44" s="169"/>
      <c r="DE44" s="169"/>
      <c r="DF44" s="169"/>
      <c r="DG44" s="169"/>
      <c r="DH44" s="169"/>
      <c r="DI44" s="169"/>
      <c r="DJ44" s="169"/>
      <c r="DK44" s="169"/>
      <c r="DL44" s="169"/>
      <c r="DM44" s="169"/>
      <c r="DN44" s="169"/>
      <c r="DO44" s="169"/>
      <c r="DP44" s="169"/>
      <c r="DQ44" s="169"/>
      <c r="DR44" s="169"/>
      <c r="DS44" s="169"/>
      <c r="DT44" s="169"/>
      <c r="DU44" s="169"/>
      <c r="DV44" s="169"/>
      <c r="DW44" s="169"/>
      <c r="DX44" s="169"/>
      <c r="DY44" s="169"/>
      <c r="DZ44" s="169"/>
      <c r="EA44" s="169"/>
      <c r="EB44" s="169"/>
      <c r="EC44" s="169"/>
      <c r="ED44" s="169"/>
      <c r="EE44" s="169"/>
      <c r="EF44" s="169"/>
      <c r="EG44" s="169"/>
      <c r="EH44" s="169"/>
      <c r="EI44" s="169"/>
      <c r="EJ44" s="169"/>
      <c r="EK44" s="169"/>
      <c r="EL44" s="169"/>
      <c r="EM44" s="169"/>
      <c r="EN44" s="169"/>
      <c r="EO44" s="169"/>
      <c r="EP44" s="169"/>
      <c r="EQ44" s="169"/>
      <c r="ER44" s="169"/>
      <c r="ES44" s="169"/>
      <c r="ET44" s="169"/>
      <c r="EU44" s="169"/>
      <c r="EV44" s="169"/>
      <c r="EW44" s="169"/>
      <c r="EX44" s="169"/>
      <c r="EY44" s="169"/>
      <c r="EZ44" s="169"/>
      <c r="FA44" s="169"/>
      <c r="FB44" s="169"/>
      <c r="FC44" s="169"/>
      <c r="FD44" s="169"/>
      <c r="FE44" s="169"/>
      <c r="FF44" s="169"/>
      <c r="FG44" s="169"/>
      <c r="FH44" s="169"/>
      <c r="FI44" s="169"/>
      <c r="FJ44" s="169"/>
      <c r="FK44" s="169"/>
      <c r="FL44" s="169"/>
      <c r="FM44" s="169"/>
      <c r="FN44" s="169"/>
      <c r="FO44" s="169"/>
      <c r="FP44" s="169"/>
      <c r="FQ44" s="169"/>
      <c r="FR44" s="169"/>
      <c r="FS44" s="169"/>
      <c r="FT44" s="169"/>
      <c r="FU44" s="169"/>
      <c r="FV44" s="169"/>
      <c r="FW44" s="169"/>
      <c r="FX44" s="169"/>
      <c r="FY44" s="169"/>
      <c r="FZ44" s="169"/>
      <c r="GA44" s="169"/>
      <c r="GB44" s="169"/>
      <c r="GC44" s="169"/>
      <c r="GD44" s="169"/>
      <c r="GE44" s="169"/>
      <c r="GF44" s="169"/>
      <c r="GG44" s="169"/>
      <c r="GH44" s="169"/>
      <c r="GI44" s="169"/>
      <c r="GJ44" s="169"/>
      <c r="GK44" s="169"/>
      <c r="GL44" s="169"/>
      <c r="GM44" s="169"/>
      <c r="GN44" s="169"/>
      <c r="GO44" s="169"/>
      <c r="GP44" s="169"/>
      <c r="GQ44" s="169"/>
      <c r="GR44" s="169"/>
      <c r="GS44" s="169"/>
      <c r="GT44" s="169"/>
      <c r="GU44" s="169"/>
      <c r="GV44" s="169"/>
      <c r="GW44" s="169"/>
      <c r="GX44" s="169"/>
      <c r="GY44" s="169"/>
      <c r="GZ44" s="169"/>
      <c r="HA44" s="169"/>
      <c r="HB44" s="169"/>
      <c r="HC44" s="169"/>
      <c r="HD44" s="169"/>
      <c r="HE44" s="169"/>
      <c r="HF44" s="169"/>
      <c r="HG44" s="169"/>
      <c r="HH44" s="169"/>
      <c r="HI44" s="169"/>
      <c r="HJ44" s="169"/>
      <c r="HK44" s="169"/>
      <c r="HL44" s="169"/>
      <c r="HM44" s="169"/>
      <c r="HN44" s="169"/>
      <c r="HO44" s="169"/>
      <c r="HP44" s="169"/>
      <c r="HQ44" s="169"/>
      <c r="HR44" s="169"/>
      <c r="HS44" s="169"/>
      <c r="HT44" s="169"/>
      <c r="HU44" s="169"/>
      <c r="HV44" s="169"/>
      <c r="HW44" s="169"/>
      <c r="HX44" s="169"/>
      <c r="HY44" s="169"/>
      <c r="HZ44" s="169"/>
      <c r="IA44" s="169"/>
      <c r="IB44" s="169"/>
      <c r="IC44" s="169"/>
      <c r="ID44" s="169"/>
      <c r="IE44" s="169"/>
      <c r="IF44" s="169"/>
      <c r="IG44" s="169"/>
      <c r="IH44" s="169"/>
      <c r="II44" s="169"/>
      <c r="IJ44" s="169"/>
      <c r="IK44" s="169"/>
      <c r="IL44" s="169"/>
      <c r="IM44" s="169"/>
      <c r="IN44" s="169"/>
      <c r="IO44" s="169"/>
    </row>
    <row r="45" spans="2:249" ht="15.9" customHeight="1" x14ac:dyDescent="0.3">
      <c r="B45" s="175" t="str">
        <f>'25'!A2</f>
        <v>Quadro 25. Infrações por excesso de velocidade</v>
      </c>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69"/>
      <c r="BR45" s="169"/>
      <c r="BS45" s="169"/>
      <c r="BT45" s="169"/>
      <c r="BU45" s="169"/>
      <c r="BV45" s="169"/>
      <c r="BW45" s="169"/>
      <c r="BX45" s="169"/>
      <c r="BY45" s="169"/>
      <c r="BZ45" s="169"/>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c r="DJ45" s="169"/>
      <c r="DK45" s="169"/>
      <c r="DL45" s="169"/>
      <c r="DM45" s="169"/>
      <c r="DN45" s="169"/>
      <c r="DO45" s="169"/>
      <c r="DP45" s="169"/>
      <c r="DQ45" s="169"/>
      <c r="DR45" s="169"/>
      <c r="DS45" s="169"/>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c r="FM45" s="169"/>
      <c r="FN45" s="169"/>
      <c r="FO45" s="169"/>
      <c r="FP45" s="169"/>
      <c r="FQ45" s="169"/>
      <c r="FR45" s="169"/>
      <c r="FS45" s="169"/>
      <c r="FT45" s="169"/>
      <c r="FU45" s="169"/>
      <c r="FV45" s="169"/>
      <c r="FW45" s="169"/>
      <c r="FX45" s="169"/>
      <c r="FY45" s="169"/>
      <c r="FZ45" s="169"/>
      <c r="GA45" s="169"/>
      <c r="GB45" s="169"/>
      <c r="GC45" s="169"/>
      <c r="GD45" s="169"/>
      <c r="GE45" s="169"/>
      <c r="GF45" s="169"/>
      <c r="GG45" s="169"/>
      <c r="GH45" s="169"/>
      <c r="GI45" s="169"/>
      <c r="GJ45" s="169"/>
      <c r="GK45" s="169"/>
      <c r="GL45" s="169"/>
      <c r="GM45" s="169"/>
      <c r="GN45" s="169"/>
      <c r="GO45" s="169"/>
      <c r="GP45" s="169"/>
      <c r="GQ45" s="169"/>
      <c r="GR45" s="169"/>
      <c r="GS45" s="169"/>
      <c r="GT45" s="169"/>
      <c r="GU45" s="169"/>
      <c r="GV45" s="169"/>
      <c r="GW45" s="169"/>
      <c r="GX45" s="169"/>
      <c r="GY45" s="169"/>
      <c r="GZ45" s="169"/>
      <c r="HA45" s="169"/>
      <c r="HB45" s="169"/>
      <c r="HC45" s="169"/>
      <c r="HD45" s="169"/>
      <c r="HE45" s="169"/>
      <c r="HF45" s="169"/>
      <c r="HG45" s="169"/>
      <c r="HH45" s="169"/>
      <c r="HI45" s="169"/>
      <c r="HJ45" s="169"/>
      <c r="HK45" s="169"/>
      <c r="HL45" s="169"/>
      <c r="HM45" s="169"/>
      <c r="HN45" s="169"/>
      <c r="HO45" s="169"/>
      <c r="HP45" s="169"/>
      <c r="HQ45" s="169"/>
      <c r="HR45" s="169"/>
      <c r="HS45" s="169"/>
      <c r="HT45" s="169"/>
      <c r="HU45" s="169"/>
      <c r="HV45" s="169"/>
      <c r="HW45" s="169"/>
      <c r="HX45" s="169"/>
      <c r="HY45" s="169"/>
      <c r="HZ45" s="169"/>
      <c r="IA45" s="169"/>
      <c r="IB45" s="169"/>
      <c r="IC45" s="169"/>
      <c r="ID45" s="169"/>
      <c r="IE45" s="169"/>
      <c r="IF45" s="169"/>
      <c r="IG45" s="169"/>
      <c r="IH45" s="169"/>
      <c r="II45" s="169"/>
      <c r="IJ45" s="169"/>
      <c r="IK45" s="169"/>
      <c r="IL45" s="169"/>
      <c r="IM45" s="169"/>
      <c r="IN45" s="169"/>
      <c r="IO45" s="169"/>
    </row>
    <row r="46" spans="2:249" ht="15.9" customHeight="1" x14ac:dyDescent="0.3">
      <c r="B46" s="175" t="str">
        <f>'26'!A2</f>
        <v>Quadro 26. Infrações por influência de álcool</v>
      </c>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69"/>
      <c r="BT46" s="169"/>
      <c r="BU46" s="169"/>
      <c r="BV46" s="169"/>
      <c r="BW46" s="169"/>
      <c r="BX46" s="169"/>
      <c r="BY46" s="169"/>
      <c r="BZ46" s="169"/>
      <c r="CA46" s="169"/>
      <c r="CB46" s="169"/>
      <c r="CC46" s="169"/>
      <c r="CD46" s="169"/>
      <c r="CE46" s="169"/>
      <c r="CF46" s="169"/>
      <c r="CG46" s="169"/>
      <c r="CH46" s="169"/>
      <c r="CI46" s="169"/>
      <c r="CJ46" s="169"/>
      <c r="CK46" s="169"/>
      <c r="CL46" s="169"/>
      <c r="CM46" s="169"/>
      <c r="CN46" s="169"/>
      <c r="CO46" s="169"/>
      <c r="CP46" s="169"/>
      <c r="CQ46" s="169"/>
      <c r="CR46" s="169"/>
      <c r="CS46" s="169"/>
      <c r="CT46" s="169"/>
      <c r="CU46" s="169"/>
      <c r="CV46" s="169"/>
      <c r="CW46" s="169"/>
      <c r="CX46" s="169"/>
      <c r="CY46" s="169"/>
      <c r="CZ46" s="169"/>
      <c r="DA46" s="169"/>
      <c r="DB46" s="169"/>
      <c r="DC46" s="169"/>
      <c r="DD46" s="169"/>
      <c r="DE46" s="169"/>
      <c r="DF46" s="169"/>
      <c r="DG46" s="169"/>
      <c r="DH46" s="169"/>
      <c r="DI46" s="169"/>
      <c r="DJ46" s="169"/>
      <c r="DK46" s="169"/>
      <c r="DL46" s="169"/>
      <c r="DM46" s="169"/>
      <c r="DN46" s="169"/>
      <c r="DO46" s="169"/>
      <c r="DP46" s="169"/>
      <c r="DQ46" s="169"/>
      <c r="DR46" s="169"/>
      <c r="DS46" s="169"/>
      <c r="DT46" s="169"/>
      <c r="DU46" s="169"/>
      <c r="DV46" s="169"/>
      <c r="DW46" s="169"/>
      <c r="DX46" s="169"/>
      <c r="DY46" s="169"/>
      <c r="DZ46" s="169"/>
      <c r="EA46" s="169"/>
      <c r="EB46" s="169"/>
      <c r="EC46" s="169"/>
      <c r="ED46" s="169"/>
      <c r="EE46" s="169"/>
      <c r="EF46" s="169"/>
      <c r="EG46" s="169"/>
      <c r="EH46" s="169"/>
      <c r="EI46" s="169"/>
      <c r="EJ46" s="169"/>
      <c r="EK46" s="169"/>
      <c r="EL46" s="169"/>
      <c r="EM46" s="169"/>
      <c r="EN46" s="169"/>
      <c r="EO46" s="169"/>
      <c r="EP46" s="169"/>
      <c r="EQ46" s="169"/>
      <c r="ER46" s="169"/>
      <c r="ES46" s="169"/>
      <c r="ET46" s="169"/>
      <c r="EU46" s="169"/>
      <c r="EV46" s="169"/>
      <c r="EW46" s="169"/>
      <c r="EX46" s="169"/>
      <c r="EY46" s="169"/>
      <c r="EZ46" s="169"/>
      <c r="FA46" s="169"/>
      <c r="FB46" s="169"/>
      <c r="FC46" s="169"/>
      <c r="FD46" s="169"/>
      <c r="FE46" s="169"/>
      <c r="FF46" s="169"/>
      <c r="FG46" s="169"/>
      <c r="FH46" s="169"/>
      <c r="FI46" s="169"/>
      <c r="FJ46" s="169"/>
      <c r="FK46" s="169"/>
      <c r="FL46" s="169"/>
      <c r="FM46" s="169"/>
      <c r="FN46" s="169"/>
      <c r="FO46" s="169"/>
      <c r="FP46" s="169"/>
      <c r="FQ46" s="169"/>
      <c r="FR46" s="169"/>
      <c r="FS46" s="169"/>
      <c r="FT46" s="169"/>
      <c r="FU46" s="169"/>
      <c r="FV46" s="169"/>
      <c r="FW46" s="169"/>
      <c r="FX46" s="169"/>
      <c r="FY46" s="169"/>
      <c r="FZ46" s="169"/>
      <c r="GA46" s="169"/>
      <c r="GB46" s="169"/>
      <c r="GC46" s="169"/>
      <c r="GD46" s="169"/>
      <c r="GE46" s="169"/>
      <c r="GF46" s="169"/>
      <c r="GG46" s="169"/>
      <c r="GH46" s="169"/>
      <c r="GI46" s="169"/>
      <c r="GJ46" s="169"/>
      <c r="GK46" s="169"/>
      <c r="GL46" s="169"/>
      <c r="GM46" s="169"/>
      <c r="GN46" s="169"/>
      <c r="GO46" s="169"/>
      <c r="GP46" s="169"/>
      <c r="GQ46" s="169"/>
      <c r="GR46" s="169"/>
      <c r="GS46" s="169"/>
      <c r="GT46" s="169"/>
      <c r="GU46" s="169"/>
      <c r="GV46" s="169"/>
      <c r="GW46" s="169"/>
      <c r="GX46" s="169"/>
      <c r="GY46" s="169"/>
      <c r="GZ46" s="169"/>
      <c r="HA46" s="169"/>
      <c r="HB46" s="169"/>
      <c r="HC46" s="169"/>
      <c r="HD46" s="169"/>
      <c r="HE46" s="169"/>
      <c r="HF46" s="169"/>
      <c r="HG46" s="169"/>
      <c r="HH46" s="169"/>
      <c r="HI46" s="169"/>
      <c r="HJ46" s="169"/>
      <c r="HK46" s="169"/>
      <c r="HL46" s="169"/>
      <c r="HM46" s="169"/>
      <c r="HN46" s="169"/>
      <c r="HO46" s="169"/>
      <c r="HP46" s="169"/>
      <c r="HQ46" s="169"/>
      <c r="HR46" s="169"/>
      <c r="HS46" s="169"/>
      <c r="HT46" s="169"/>
      <c r="HU46" s="169"/>
      <c r="HV46" s="169"/>
      <c r="HW46" s="169"/>
      <c r="HX46" s="169"/>
      <c r="HY46" s="169"/>
      <c r="HZ46" s="169"/>
      <c r="IA46" s="169"/>
      <c r="IB46" s="169"/>
      <c r="IC46" s="169"/>
      <c r="ID46" s="169"/>
      <c r="IE46" s="169"/>
      <c r="IF46" s="169"/>
      <c r="IG46" s="169"/>
      <c r="IH46" s="169"/>
      <c r="II46" s="169"/>
      <c r="IJ46" s="169"/>
      <c r="IK46" s="169"/>
      <c r="IL46" s="169"/>
      <c r="IM46" s="169"/>
      <c r="IN46" s="169"/>
      <c r="IO46" s="169"/>
    </row>
    <row r="47" spans="2:249" ht="15.9" customHeight="1" x14ac:dyDescent="0.3">
      <c r="B47" s="175" t="str">
        <f>'27'!A2</f>
        <v>Quadro 27. Detenções</v>
      </c>
      <c r="C47" s="169"/>
      <c r="D47" s="169"/>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69"/>
      <c r="BR47" s="169"/>
      <c r="BS47" s="169"/>
      <c r="BT47" s="169"/>
      <c r="BU47" s="169"/>
      <c r="BV47" s="169"/>
      <c r="BW47" s="169"/>
      <c r="BX47" s="169"/>
      <c r="BY47" s="169"/>
      <c r="BZ47" s="169"/>
      <c r="CA47" s="169"/>
      <c r="CB47" s="169"/>
      <c r="CC47" s="169"/>
      <c r="CD47" s="169"/>
      <c r="CE47" s="169"/>
      <c r="CF47" s="169"/>
      <c r="CG47" s="169"/>
      <c r="CH47" s="169"/>
      <c r="CI47" s="169"/>
      <c r="CJ47" s="169"/>
      <c r="CK47" s="169"/>
      <c r="CL47" s="169"/>
      <c r="CM47" s="169"/>
      <c r="CN47" s="169"/>
      <c r="CO47" s="169"/>
      <c r="CP47" s="169"/>
      <c r="CQ47" s="169"/>
      <c r="CR47" s="169"/>
      <c r="CS47" s="169"/>
      <c r="CT47" s="169"/>
      <c r="CU47" s="169"/>
      <c r="CV47" s="169"/>
      <c r="CW47" s="169"/>
      <c r="CX47" s="169"/>
      <c r="CY47" s="169"/>
      <c r="CZ47" s="169"/>
      <c r="DA47" s="169"/>
      <c r="DB47" s="169"/>
      <c r="DC47" s="169"/>
      <c r="DD47" s="169"/>
      <c r="DE47" s="169"/>
      <c r="DF47" s="169"/>
      <c r="DG47" s="169"/>
      <c r="DH47" s="169"/>
      <c r="DI47" s="169"/>
      <c r="DJ47" s="169"/>
      <c r="DK47" s="169"/>
      <c r="DL47" s="169"/>
      <c r="DM47" s="169"/>
      <c r="DN47" s="169"/>
      <c r="DO47" s="169"/>
      <c r="DP47" s="169"/>
      <c r="DQ47" s="169"/>
      <c r="DR47" s="169"/>
      <c r="DS47" s="169"/>
      <c r="DT47" s="169"/>
      <c r="DU47" s="169"/>
      <c r="DV47" s="169"/>
      <c r="DW47" s="169"/>
      <c r="DX47" s="169"/>
      <c r="DY47" s="169"/>
      <c r="DZ47" s="169"/>
      <c r="EA47" s="169"/>
      <c r="EB47" s="169"/>
      <c r="EC47" s="169"/>
      <c r="ED47" s="169"/>
      <c r="EE47" s="169"/>
      <c r="EF47" s="169"/>
      <c r="EG47" s="169"/>
      <c r="EH47" s="169"/>
      <c r="EI47" s="169"/>
      <c r="EJ47" s="169"/>
      <c r="EK47" s="169"/>
      <c r="EL47" s="169"/>
      <c r="EM47" s="169"/>
      <c r="EN47" s="169"/>
      <c r="EO47" s="169"/>
      <c r="EP47" s="169"/>
      <c r="EQ47" s="169"/>
      <c r="ER47" s="169"/>
      <c r="ES47" s="169"/>
      <c r="ET47" s="169"/>
      <c r="EU47" s="169"/>
      <c r="EV47" s="169"/>
      <c r="EW47" s="169"/>
      <c r="EX47" s="169"/>
      <c r="EY47" s="169"/>
      <c r="EZ47" s="169"/>
      <c r="FA47" s="169"/>
      <c r="FB47" s="169"/>
      <c r="FC47" s="169"/>
      <c r="FD47" s="169"/>
      <c r="FE47" s="169"/>
      <c r="FF47" s="169"/>
      <c r="FG47" s="169"/>
      <c r="FH47" s="169"/>
      <c r="FI47" s="169"/>
      <c r="FJ47" s="169"/>
      <c r="FK47" s="169"/>
      <c r="FL47" s="169"/>
      <c r="FM47" s="169"/>
      <c r="FN47" s="169"/>
      <c r="FO47" s="169"/>
      <c r="FP47" s="169"/>
      <c r="FQ47" s="169"/>
      <c r="FR47" s="169"/>
      <c r="FS47" s="169"/>
      <c r="FT47" s="169"/>
      <c r="FU47" s="169"/>
      <c r="FV47" s="169"/>
      <c r="FW47" s="169"/>
      <c r="FX47" s="169"/>
      <c r="FY47" s="169"/>
      <c r="FZ47" s="169"/>
      <c r="GA47" s="169"/>
      <c r="GB47" s="169"/>
      <c r="GC47" s="169"/>
      <c r="GD47" s="169"/>
      <c r="GE47" s="169"/>
      <c r="GF47" s="169"/>
      <c r="GG47" s="169"/>
      <c r="GH47" s="169"/>
      <c r="GI47" s="169"/>
      <c r="GJ47" s="169"/>
      <c r="GK47" s="169"/>
      <c r="GL47" s="169"/>
      <c r="GM47" s="169"/>
      <c r="GN47" s="169"/>
      <c r="GO47" s="169"/>
      <c r="GP47" s="169"/>
      <c r="GQ47" s="169"/>
      <c r="GR47" s="169"/>
      <c r="GS47" s="169"/>
      <c r="GT47" s="169"/>
      <c r="GU47" s="169"/>
      <c r="GV47" s="169"/>
      <c r="GW47" s="169"/>
      <c r="GX47" s="169"/>
      <c r="GY47" s="169"/>
      <c r="GZ47" s="169"/>
      <c r="HA47" s="169"/>
      <c r="HB47" s="169"/>
      <c r="HC47" s="169"/>
      <c r="HD47" s="169"/>
      <c r="HE47" s="169"/>
      <c r="HF47" s="169"/>
      <c r="HG47" s="169"/>
      <c r="HH47" s="169"/>
      <c r="HI47" s="169"/>
      <c r="HJ47" s="169"/>
      <c r="HK47" s="169"/>
      <c r="HL47" s="169"/>
      <c r="HM47" s="169"/>
      <c r="HN47" s="169"/>
      <c r="HO47" s="169"/>
      <c r="HP47" s="169"/>
      <c r="HQ47" s="169"/>
      <c r="HR47" s="169"/>
      <c r="HS47" s="169"/>
      <c r="HT47" s="169"/>
      <c r="HU47" s="169"/>
      <c r="HV47" s="169"/>
      <c r="HW47" s="169"/>
      <c r="HX47" s="169"/>
      <c r="HY47" s="169"/>
      <c r="HZ47" s="169"/>
      <c r="IA47" s="169"/>
      <c r="IB47" s="169"/>
      <c r="IC47" s="169"/>
      <c r="ID47" s="169"/>
      <c r="IE47" s="169"/>
      <c r="IF47" s="169"/>
      <c r="IG47" s="169"/>
      <c r="IH47" s="169"/>
      <c r="II47" s="169"/>
      <c r="IJ47" s="169"/>
      <c r="IK47" s="169"/>
      <c r="IL47" s="169"/>
      <c r="IM47" s="169"/>
      <c r="IN47" s="169"/>
      <c r="IO47" s="169"/>
    </row>
    <row r="48" spans="2:249" ht="3.75" customHeight="1" x14ac:dyDescent="0.3">
      <c r="B48" s="176"/>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69"/>
      <c r="BR48" s="169"/>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c r="DJ48" s="169"/>
      <c r="DK48" s="169"/>
      <c r="DL48" s="169"/>
      <c r="DM48" s="169"/>
      <c r="DN48" s="169"/>
      <c r="DO48" s="169"/>
      <c r="DP48" s="169"/>
      <c r="DQ48" s="169"/>
      <c r="DR48" s="169"/>
      <c r="DS48" s="169"/>
      <c r="DT48" s="169"/>
      <c r="DU48" s="169"/>
      <c r="DV48" s="169"/>
      <c r="DW48" s="169"/>
      <c r="DX48" s="169"/>
      <c r="DY48" s="169"/>
      <c r="DZ48" s="169"/>
      <c r="EA48" s="169"/>
      <c r="EB48" s="169"/>
      <c r="EC48" s="169"/>
      <c r="ED48" s="169"/>
      <c r="EE48" s="169"/>
      <c r="EF48" s="169"/>
      <c r="EG48" s="169"/>
      <c r="EH48" s="169"/>
      <c r="EI48" s="169"/>
      <c r="EJ48" s="169"/>
      <c r="EK48" s="169"/>
      <c r="EL48" s="169"/>
      <c r="EM48" s="169"/>
      <c r="EN48" s="169"/>
      <c r="EO48" s="169"/>
      <c r="EP48" s="169"/>
      <c r="EQ48" s="169"/>
      <c r="ER48" s="169"/>
      <c r="ES48" s="169"/>
      <c r="ET48" s="169"/>
      <c r="EU48" s="169"/>
      <c r="EV48" s="169"/>
      <c r="EW48" s="169"/>
      <c r="EX48" s="169"/>
      <c r="EY48" s="169"/>
      <c r="EZ48" s="169"/>
      <c r="FA48" s="169"/>
      <c r="FB48" s="169"/>
      <c r="FC48" s="169"/>
      <c r="FD48" s="169"/>
      <c r="FE48" s="169"/>
      <c r="FF48" s="169"/>
      <c r="FG48" s="169"/>
      <c r="FH48" s="169"/>
      <c r="FI48" s="169"/>
      <c r="FJ48" s="169"/>
      <c r="FK48" s="169"/>
      <c r="FL48" s="169"/>
      <c r="FM48" s="169"/>
      <c r="FN48" s="169"/>
      <c r="FO48" s="169"/>
      <c r="FP48" s="169"/>
      <c r="FQ48" s="169"/>
      <c r="FR48" s="169"/>
      <c r="FS48" s="169"/>
      <c r="FT48" s="169"/>
      <c r="FU48" s="169"/>
      <c r="FV48" s="169"/>
      <c r="FW48" s="169"/>
      <c r="FX48" s="169"/>
      <c r="FY48" s="169"/>
      <c r="FZ48" s="169"/>
      <c r="GA48" s="169"/>
      <c r="GB48" s="169"/>
      <c r="GC48" s="169"/>
      <c r="GD48" s="169"/>
      <c r="GE48" s="169"/>
      <c r="GF48" s="169"/>
      <c r="GG48" s="169"/>
      <c r="GH48" s="169"/>
      <c r="GI48" s="169"/>
      <c r="GJ48" s="169"/>
      <c r="GK48" s="169"/>
      <c r="GL48" s="169"/>
      <c r="GM48" s="169"/>
      <c r="GN48" s="169"/>
      <c r="GO48" s="169"/>
      <c r="GP48" s="169"/>
      <c r="GQ48" s="169"/>
      <c r="GR48" s="169"/>
      <c r="GS48" s="169"/>
      <c r="GT48" s="169"/>
      <c r="GU48" s="169"/>
      <c r="GV48" s="169"/>
      <c r="GW48" s="169"/>
      <c r="GX48" s="169"/>
      <c r="GY48" s="169"/>
      <c r="GZ48" s="169"/>
      <c r="HA48" s="169"/>
      <c r="HB48" s="169"/>
      <c r="HC48" s="169"/>
      <c r="HD48" s="169"/>
      <c r="HE48" s="169"/>
      <c r="HF48" s="169"/>
      <c r="HG48" s="169"/>
      <c r="HH48" s="169"/>
      <c r="HI48" s="169"/>
      <c r="HJ48" s="169"/>
      <c r="HK48" s="169"/>
      <c r="HL48" s="169"/>
      <c r="HM48" s="169"/>
      <c r="HN48" s="169"/>
      <c r="HO48" s="169"/>
      <c r="HP48" s="169"/>
      <c r="HQ48" s="169"/>
      <c r="HR48" s="169"/>
      <c r="HS48" s="169"/>
      <c r="HT48" s="169"/>
      <c r="HU48" s="169"/>
      <c r="HV48" s="169"/>
      <c r="HW48" s="169"/>
      <c r="HX48" s="169"/>
      <c r="HY48" s="169"/>
      <c r="HZ48" s="169"/>
      <c r="IA48" s="169"/>
      <c r="IB48" s="169"/>
      <c r="IC48" s="169"/>
      <c r="ID48" s="169"/>
      <c r="IE48" s="169"/>
      <c r="IF48" s="169"/>
      <c r="IG48" s="169"/>
      <c r="IH48" s="169"/>
      <c r="II48" s="169"/>
      <c r="IJ48" s="169"/>
      <c r="IK48" s="169"/>
      <c r="IL48" s="169"/>
      <c r="IM48" s="169"/>
      <c r="IN48" s="169"/>
      <c r="IO48" s="169"/>
    </row>
    <row r="49" spans="2:2" ht="18.899999999999999" customHeight="1" x14ac:dyDescent="0.3">
      <c r="B49" s="174" t="s">
        <v>4</v>
      </c>
    </row>
    <row r="50" spans="2:2" ht="3.75" customHeight="1" x14ac:dyDescent="0.3">
      <c r="B50" s="176"/>
    </row>
    <row r="51" spans="2:2" ht="15.9" customHeight="1" x14ac:dyDescent="0.3">
      <c r="B51" s="175" t="str">
        <f>'28'!A2</f>
        <v>Quadro 28. Número de pontos disponíveis dos condutores que se encontravam sancionados com subtração de pontos em dezembro de 2024</v>
      </c>
    </row>
    <row r="52" spans="2:2" ht="15.9" customHeight="1" x14ac:dyDescent="0.3">
      <c r="B52" s="175" t="str">
        <f>'29'!A2</f>
        <v>Quadro 29. Número de cartas cassadas, 2016 – dezembro de 2024</v>
      </c>
    </row>
    <row r="53" spans="2:2" ht="18.899999999999999" customHeight="1" x14ac:dyDescent="0.3">
      <c r="B53" s="175"/>
    </row>
    <row r="54" spans="2:2" x14ac:dyDescent="0.3">
      <c r="B54" s="175"/>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6" width="7.88671875" style="3" customWidth="1"/>
    <col min="17" max="17" width="3" style="3" customWidth="1"/>
    <col min="18" max="16384" width="9.109375" style="3"/>
  </cols>
  <sheetData>
    <row r="1" spans="1:27" ht="6" customHeight="1" x14ac:dyDescent="0.25"/>
    <row r="2" spans="1:27" ht="18.899999999999999" customHeight="1" x14ac:dyDescent="0.3">
      <c r="A2" s="14" t="s">
        <v>157</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6" t="str">
        <f>+'1'!A4</f>
        <v>Janeiro-dezembro</v>
      </c>
      <c r="B4" s="252" t="s">
        <v>6</v>
      </c>
      <c r="C4" s="252"/>
      <c r="D4" s="253"/>
      <c r="E4" s="252" t="s">
        <v>29</v>
      </c>
      <c r="F4" s="252"/>
      <c r="G4" s="252"/>
      <c r="H4" s="251" t="s">
        <v>18</v>
      </c>
      <c r="I4" s="252"/>
      <c r="J4" s="253"/>
      <c r="K4" s="252" t="s">
        <v>19</v>
      </c>
      <c r="L4" s="252"/>
      <c r="M4" s="252"/>
      <c r="N4" s="251" t="s">
        <v>22</v>
      </c>
      <c r="O4" s="252"/>
      <c r="P4" s="252"/>
      <c r="Q4" s="1"/>
      <c r="R4" s="1"/>
      <c r="S4" s="1"/>
      <c r="T4" s="1"/>
      <c r="U4" s="1"/>
      <c r="V4" s="1"/>
      <c r="W4" s="1"/>
      <c r="X4" s="1"/>
      <c r="Y4" s="1"/>
      <c r="Z4" s="1"/>
      <c r="AA4" s="1"/>
    </row>
    <row r="5" spans="1:27" ht="30" customHeight="1" x14ac:dyDescent="0.25">
      <c r="A5" s="256"/>
      <c r="B5" s="27">
        <v>2019</v>
      </c>
      <c r="C5" s="27">
        <v>2023</v>
      </c>
      <c r="D5" s="203">
        <v>2024</v>
      </c>
      <c r="E5" s="27">
        <v>2019</v>
      </c>
      <c r="F5" s="27">
        <v>2023</v>
      </c>
      <c r="G5" s="203">
        <v>2024</v>
      </c>
      <c r="H5" s="27">
        <v>2019</v>
      </c>
      <c r="I5" s="27">
        <v>2023</v>
      </c>
      <c r="J5" s="203">
        <v>2024</v>
      </c>
      <c r="K5" s="27">
        <v>2019</v>
      </c>
      <c r="L5" s="27">
        <v>2023</v>
      </c>
      <c r="M5" s="203">
        <v>2024</v>
      </c>
      <c r="N5" s="27">
        <v>2019</v>
      </c>
      <c r="O5" s="27">
        <v>2023</v>
      </c>
      <c r="P5" s="203">
        <v>2024</v>
      </c>
      <c r="Q5" s="1"/>
      <c r="R5" s="1"/>
      <c r="S5" s="1"/>
      <c r="T5" s="1"/>
      <c r="U5" s="1"/>
      <c r="V5" s="1"/>
      <c r="W5" s="1"/>
      <c r="X5" s="1"/>
      <c r="Y5" s="1"/>
      <c r="Z5" s="1"/>
      <c r="AA5" s="1"/>
    </row>
    <row r="6" spans="1:27" ht="18.899999999999999" customHeight="1" x14ac:dyDescent="0.25">
      <c r="A6" s="51" t="s">
        <v>63</v>
      </c>
      <c r="B6" s="69">
        <v>5337</v>
      </c>
      <c r="C6" s="66">
        <v>4654</v>
      </c>
      <c r="D6" s="67">
        <v>4862</v>
      </c>
      <c r="E6" s="68">
        <v>70</v>
      </c>
      <c r="F6" s="68">
        <v>55</v>
      </c>
      <c r="G6" s="68">
        <v>66</v>
      </c>
      <c r="H6" s="69">
        <v>443</v>
      </c>
      <c r="I6" s="66">
        <v>358</v>
      </c>
      <c r="J6" s="67">
        <v>410</v>
      </c>
      <c r="K6" s="68">
        <v>5302</v>
      </c>
      <c r="L6" s="68">
        <v>4593</v>
      </c>
      <c r="M6" s="68">
        <v>4832</v>
      </c>
      <c r="N6" s="138">
        <f t="shared" ref="N6:O8" si="0">E6/B6*100</f>
        <v>1.3115982761851228</v>
      </c>
      <c r="O6" s="138">
        <f t="shared" si="0"/>
        <v>1.1817791147400087</v>
      </c>
      <c r="P6" s="138">
        <f t="shared" ref="P6:P8" si="1">G6/D6*100</f>
        <v>1.3574660633484164</v>
      </c>
      <c r="Q6" s="1"/>
      <c r="R6" s="1"/>
      <c r="S6" s="1"/>
      <c r="T6" s="1"/>
      <c r="U6" s="1"/>
      <c r="V6" s="1"/>
      <c r="W6" s="1"/>
      <c r="X6" s="1"/>
      <c r="Y6" s="1"/>
      <c r="Z6" s="1"/>
      <c r="AA6" s="1"/>
    </row>
    <row r="7" spans="1:27" ht="18.899999999999999" customHeight="1" x14ac:dyDescent="0.25">
      <c r="A7" s="51" t="s">
        <v>64</v>
      </c>
      <c r="B7" s="72">
        <v>18771</v>
      </c>
      <c r="C7" s="68">
        <v>18447</v>
      </c>
      <c r="D7" s="71">
        <v>19474</v>
      </c>
      <c r="E7" s="68">
        <v>190</v>
      </c>
      <c r="F7" s="68">
        <v>191</v>
      </c>
      <c r="G7" s="68">
        <v>192</v>
      </c>
      <c r="H7" s="72">
        <v>993</v>
      </c>
      <c r="I7" s="68">
        <v>1119</v>
      </c>
      <c r="J7" s="71">
        <v>1200</v>
      </c>
      <c r="K7" s="68">
        <v>24965</v>
      </c>
      <c r="L7" s="68">
        <v>23584</v>
      </c>
      <c r="M7" s="68">
        <v>24935</v>
      </c>
      <c r="N7" s="138">
        <f t="shared" si="0"/>
        <v>1.0121996697032656</v>
      </c>
      <c r="O7" s="138">
        <f t="shared" si="0"/>
        <v>1.0353987098173145</v>
      </c>
      <c r="P7" s="138">
        <f t="shared" si="1"/>
        <v>0.98592995789257476</v>
      </c>
      <c r="Q7" s="1"/>
      <c r="R7" s="1"/>
      <c r="S7" s="1"/>
      <c r="T7" s="1"/>
      <c r="U7" s="1"/>
      <c r="V7" s="1"/>
      <c r="W7" s="1"/>
      <c r="X7" s="1"/>
      <c r="Y7" s="1"/>
      <c r="Z7" s="1"/>
      <c r="AA7" s="1"/>
    </row>
    <row r="8" spans="1:27" ht="18.899999999999999" customHeight="1" x14ac:dyDescent="0.25">
      <c r="A8" s="51" t="s">
        <v>65</v>
      </c>
      <c r="B8" s="72">
        <v>11596</v>
      </c>
      <c r="C8" s="68">
        <v>11873</v>
      </c>
      <c r="D8" s="71">
        <v>12002</v>
      </c>
      <c r="E8" s="68">
        <v>214</v>
      </c>
      <c r="F8" s="68">
        <v>221</v>
      </c>
      <c r="G8" s="68">
        <v>205</v>
      </c>
      <c r="H8" s="72">
        <v>865</v>
      </c>
      <c r="I8" s="68">
        <v>960</v>
      </c>
      <c r="J8" s="71">
        <v>966</v>
      </c>
      <c r="K8" s="68">
        <v>12935</v>
      </c>
      <c r="L8" s="68">
        <v>12881</v>
      </c>
      <c r="M8" s="68">
        <v>12916</v>
      </c>
      <c r="N8" s="138">
        <f t="shared" si="0"/>
        <v>1.8454639530872716</v>
      </c>
      <c r="O8" s="138">
        <f t="shared" si="0"/>
        <v>1.8613661248210223</v>
      </c>
      <c r="P8" s="138">
        <f t="shared" si="1"/>
        <v>1.708048658556907</v>
      </c>
      <c r="Q8" s="1"/>
      <c r="R8" s="1"/>
      <c r="S8" s="1"/>
      <c r="T8" s="1"/>
      <c r="U8" s="1"/>
      <c r="V8" s="1"/>
      <c r="W8" s="1"/>
      <c r="X8" s="1"/>
      <c r="Y8" s="1"/>
      <c r="Z8" s="1"/>
      <c r="AA8" s="1"/>
    </row>
    <row r="9" spans="1:27" ht="18.899999999999999" customHeight="1" thickBot="1" x14ac:dyDescent="0.3">
      <c r="A9" s="11" t="s">
        <v>33</v>
      </c>
      <c r="B9" s="8">
        <f>SUM(B6:B8)</f>
        <v>35704</v>
      </c>
      <c r="C9" s="12">
        <f t="shared" ref="C9:M9" si="2">SUM(C6:C8)</f>
        <v>34974</v>
      </c>
      <c r="D9" s="73">
        <f t="shared" si="2"/>
        <v>36338</v>
      </c>
      <c r="E9" s="12">
        <f t="shared" si="2"/>
        <v>474</v>
      </c>
      <c r="F9" s="12">
        <f t="shared" si="2"/>
        <v>467</v>
      </c>
      <c r="G9" s="12">
        <f t="shared" si="2"/>
        <v>463</v>
      </c>
      <c r="H9" s="8">
        <f t="shared" si="2"/>
        <v>2301</v>
      </c>
      <c r="I9" s="12">
        <f t="shared" si="2"/>
        <v>2437</v>
      </c>
      <c r="J9" s="73">
        <f t="shared" si="2"/>
        <v>2576</v>
      </c>
      <c r="K9" s="12">
        <f t="shared" si="2"/>
        <v>43202</v>
      </c>
      <c r="L9" s="12">
        <f t="shared" si="2"/>
        <v>41058</v>
      </c>
      <c r="M9" s="12">
        <f t="shared" si="2"/>
        <v>42683</v>
      </c>
      <c r="N9" s="139">
        <f>E9/B9*100</f>
        <v>1.3275823437149898</v>
      </c>
      <c r="O9" s="118">
        <f>F9/C9*100</f>
        <v>1.3352776348144337</v>
      </c>
      <c r="P9" s="118">
        <f>G9/D9*100</f>
        <v>1.2741482745335462</v>
      </c>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3">
      <c r="A11" s="14" t="s">
        <v>158</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thickBot="1" x14ac:dyDescent="0.3">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56" t="str">
        <f>+'1'!A4</f>
        <v>Janeiro-dezembro</v>
      </c>
      <c r="B13" s="251" t="s">
        <v>6</v>
      </c>
      <c r="C13" s="252"/>
      <c r="D13" s="253"/>
      <c r="E13" s="252" t="s">
        <v>29</v>
      </c>
      <c r="F13" s="252"/>
      <c r="G13" s="252"/>
      <c r="H13" s="251" t="s">
        <v>18</v>
      </c>
      <c r="I13" s="252"/>
      <c r="J13" s="253"/>
      <c r="K13" s="252" t="s">
        <v>19</v>
      </c>
      <c r="L13" s="252"/>
      <c r="M13" s="252"/>
      <c r="N13" s="251" t="s">
        <v>22</v>
      </c>
      <c r="O13" s="252"/>
      <c r="P13" s="252"/>
      <c r="Q13" s="1"/>
      <c r="R13" s="1"/>
      <c r="S13" s="1"/>
      <c r="T13" s="1"/>
      <c r="U13" s="1"/>
      <c r="V13" s="1"/>
      <c r="W13" s="1"/>
      <c r="X13" s="1"/>
      <c r="Y13" s="1"/>
      <c r="Z13" s="1"/>
      <c r="AA13" s="1"/>
    </row>
    <row r="14" spans="1:27" ht="18.899999999999999" customHeight="1" x14ac:dyDescent="0.25">
      <c r="A14" s="256"/>
      <c r="B14" s="265" t="s">
        <v>144</v>
      </c>
      <c r="C14" s="257"/>
      <c r="D14" s="257"/>
      <c r="E14" s="257"/>
      <c r="F14" s="257"/>
      <c r="G14" s="257"/>
      <c r="H14" s="257"/>
      <c r="I14" s="257"/>
      <c r="J14" s="257"/>
      <c r="K14" s="257"/>
      <c r="L14" s="257"/>
      <c r="M14" s="257"/>
      <c r="N14" s="257"/>
      <c r="O14" s="257"/>
      <c r="P14" s="257"/>
      <c r="Q14" s="1"/>
      <c r="R14" s="1"/>
      <c r="S14" s="1"/>
      <c r="T14" s="1"/>
      <c r="U14" s="1"/>
      <c r="V14" s="1"/>
      <c r="W14" s="1"/>
      <c r="X14" s="1"/>
      <c r="Y14" s="1"/>
      <c r="Z14" s="1"/>
      <c r="AA14" s="1"/>
    </row>
    <row r="15" spans="1:27" ht="18.899999999999999" customHeight="1" x14ac:dyDescent="0.25">
      <c r="A15" s="5"/>
      <c r="B15" s="74" t="s">
        <v>183</v>
      </c>
      <c r="C15" s="75" t="s">
        <v>184</v>
      </c>
      <c r="D15" s="75"/>
      <c r="E15" s="74" t="s">
        <v>183</v>
      </c>
      <c r="F15" s="75" t="s">
        <v>184</v>
      </c>
      <c r="G15" s="75"/>
      <c r="H15" s="74" t="s">
        <v>183</v>
      </c>
      <c r="I15" s="75" t="s">
        <v>184</v>
      </c>
      <c r="J15" s="76"/>
      <c r="K15" s="74" t="s">
        <v>183</v>
      </c>
      <c r="L15" s="75" t="s">
        <v>184</v>
      </c>
      <c r="M15" s="75"/>
      <c r="N15" s="74" t="s">
        <v>183</v>
      </c>
      <c r="O15" s="75" t="s">
        <v>184</v>
      </c>
      <c r="P15" s="76"/>
      <c r="Q15" s="1"/>
      <c r="R15" s="1"/>
      <c r="S15" s="1"/>
      <c r="T15" s="1"/>
      <c r="U15" s="1"/>
      <c r="V15" s="1"/>
      <c r="W15" s="1"/>
      <c r="X15" s="1"/>
      <c r="Y15" s="1"/>
      <c r="Z15" s="1"/>
      <c r="AA15" s="1"/>
    </row>
    <row r="16" spans="1:27" ht="18.899999999999999" customHeight="1" x14ac:dyDescent="0.25">
      <c r="A16" s="51" t="s">
        <v>63</v>
      </c>
      <c r="B16" s="78">
        <f>(D6/B6)-1</f>
        <v>-8.9001311598276178E-2</v>
      </c>
      <c r="C16" s="79">
        <f>(D6/C6)-1</f>
        <v>4.4692737430167551E-2</v>
      </c>
      <c r="D16" s="80"/>
      <c r="E16" s="81">
        <f>(G6/E6)-1</f>
        <v>-5.7142857142857162E-2</v>
      </c>
      <c r="F16" s="81">
        <f>(G6/F6)-1</f>
        <v>0.19999999999999996</v>
      </c>
      <c r="G16" s="82"/>
      <c r="H16" s="83">
        <f>(J6/H6)-1</f>
        <v>-7.4492099322799099E-2</v>
      </c>
      <c r="I16" s="81">
        <f>(J6/I6)-1</f>
        <v>0.14525139664804465</v>
      </c>
      <c r="J16" s="84"/>
      <c r="K16" s="81">
        <f>(M6/K6)-1</f>
        <v>-8.864579403998496E-2</v>
      </c>
      <c r="L16" s="81">
        <f>(M6/L6)-1</f>
        <v>5.203570650990641E-2</v>
      </c>
      <c r="M16" s="82"/>
      <c r="N16" s="83">
        <f>(P6/N6)-1</f>
        <v>3.4970911441499553E-2</v>
      </c>
      <c r="O16" s="81">
        <f>(P6/O6)-1</f>
        <v>0.14866310160427809</v>
      </c>
      <c r="P16" s="31"/>
      <c r="Q16" s="1"/>
      <c r="R16" s="1"/>
      <c r="S16" s="1"/>
      <c r="T16" s="1"/>
      <c r="U16" s="1"/>
      <c r="V16" s="1"/>
      <c r="W16" s="1"/>
      <c r="X16" s="1"/>
      <c r="Y16" s="1"/>
      <c r="Z16" s="1"/>
      <c r="AA16" s="1"/>
    </row>
    <row r="17" spans="1:27" ht="18.899999999999999" customHeight="1" x14ac:dyDescent="0.25">
      <c r="A17" s="51" t="s">
        <v>64</v>
      </c>
      <c r="B17" s="83">
        <f t="shared" ref="B17:B18" si="3">(D7/B7)-1</f>
        <v>3.7451387779020795E-2</v>
      </c>
      <c r="C17" s="81">
        <f t="shared" ref="C17:C19" si="4">(D7/C7)-1</f>
        <v>5.5673009161381293E-2</v>
      </c>
      <c r="D17" s="84"/>
      <c r="E17" s="81">
        <f t="shared" ref="E17:E18" si="5">(G7/E7)-1</f>
        <v>1.0526315789473717E-2</v>
      </c>
      <c r="F17" s="81">
        <f t="shared" ref="F17:F19" si="6">(G7/F7)-1</f>
        <v>5.2356020942407877E-3</v>
      </c>
      <c r="G17" s="82"/>
      <c r="H17" s="83">
        <f t="shared" ref="H17:H18" si="7">(J7/H7)-1</f>
        <v>0.2084592145015105</v>
      </c>
      <c r="I17" s="81">
        <f t="shared" ref="I17:I19" si="8">(J7/I7)-1</f>
        <v>7.2386058981233292E-2</v>
      </c>
      <c r="J17" s="84"/>
      <c r="K17" s="81">
        <f t="shared" ref="K17:K18" si="9">(M7/K7)-1</f>
        <v>-1.2016823552973843E-3</v>
      </c>
      <c r="L17" s="81">
        <f t="shared" ref="L17:L19" si="10">(M7/L7)-1</f>
        <v>5.7284599728629537E-2</v>
      </c>
      <c r="M17" s="82"/>
      <c r="N17" s="83">
        <f t="shared" ref="N17:N19" si="11">(P7/N7)-1</f>
        <v>-2.5953092652551413E-2</v>
      </c>
      <c r="O17" s="81">
        <f t="shared" ref="O17:O19" si="12">(P7/O7)-1</f>
        <v>-4.7777490406056278E-2</v>
      </c>
      <c r="P17" s="31"/>
      <c r="Q17" s="1"/>
      <c r="R17" s="1"/>
      <c r="S17" s="1"/>
      <c r="T17" s="1"/>
      <c r="U17" s="1"/>
      <c r="V17" s="1"/>
      <c r="W17" s="1"/>
      <c r="X17" s="1"/>
      <c r="Y17" s="1"/>
      <c r="Z17" s="1"/>
      <c r="AA17" s="1"/>
    </row>
    <row r="18" spans="1:27" ht="18.899999999999999" customHeight="1" x14ac:dyDescent="0.25">
      <c r="A18" s="51" t="s">
        <v>65</v>
      </c>
      <c r="B18" s="83">
        <f t="shared" si="3"/>
        <v>3.5012073128665167E-2</v>
      </c>
      <c r="C18" s="81">
        <f t="shared" si="4"/>
        <v>1.0864987787416736E-2</v>
      </c>
      <c r="D18" s="84"/>
      <c r="E18" s="81">
        <f t="shared" si="5"/>
        <v>-4.2056074766355089E-2</v>
      </c>
      <c r="F18" s="81">
        <f t="shared" si="6"/>
        <v>-7.2398190045248834E-2</v>
      </c>
      <c r="G18" s="82"/>
      <c r="H18" s="83">
        <f t="shared" si="7"/>
        <v>0.11676300578034682</v>
      </c>
      <c r="I18" s="81">
        <f t="shared" si="8"/>
        <v>6.2500000000000888E-3</v>
      </c>
      <c r="J18" s="84"/>
      <c r="K18" s="81">
        <f t="shared" si="9"/>
        <v>-1.468882875918065E-3</v>
      </c>
      <c r="L18" s="81">
        <f t="shared" si="10"/>
        <v>2.7171803431411679E-3</v>
      </c>
      <c r="M18" s="82"/>
      <c r="N18" s="83">
        <f t="shared" si="11"/>
        <v>-7.4461110064210634E-2</v>
      </c>
      <c r="O18" s="81">
        <f t="shared" si="12"/>
        <v>-8.2368247825965635E-2</v>
      </c>
      <c r="P18" s="31"/>
      <c r="Q18" s="1"/>
      <c r="R18" s="1"/>
      <c r="S18" s="1"/>
      <c r="T18" s="1"/>
      <c r="U18" s="1"/>
      <c r="V18" s="1"/>
      <c r="W18" s="1"/>
      <c r="X18" s="1"/>
      <c r="Y18" s="1"/>
      <c r="Z18" s="1"/>
      <c r="AA18" s="1"/>
    </row>
    <row r="19" spans="1:27" ht="18.899999999999999" customHeight="1" thickBot="1" x14ac:dyDescent="0.3">
      <c r="A19" s="11" t="s">
        <v>33</v>
      </c>
      <c r="B19" s="90">
        <f>(D9/B9)-1</f>
        <v>1.7757114048846168E-2</v>
      </c>
      <c r="C19" s="88">
        <f t="shared" si="4"/>
        <v>3.9000400297363846E-2</v>
      </c>
      <c r="D19" s="109"/>
      <c r="E19" s="88">
        <f>(G9/E9)-1</f>
        <v>-2.320675105485237E-2</v>
      </c>
      <c r="F19" s="88">
        <f t="shared" si="6"/>
        <v>-8.565310492505307E-3</v>
      </c>
      <c r="G19" s="136"/>
      <c r="H19" s="90">
        <f>(J9/H9)-1</f>
        <v>0.11951325510647548</v>
      </c>
      <c r="I19" s="88">
        <f t="shared" si="8"/>
        <v>5.7037340993024266E-2</v>
      </c>
      <c r="J19" s="109"/>
      <c r="K19" s="88">
        <f>(M9/K9)-1</f>
        <v>-1.2013332716077962E-2</v>
      </c>
      <c r="L19" s="88">
        <f t="shared" si="10"/>
        <v>3.9578157728092034E-2</v>
      </c>
      <c r="M19" s="136"/>
      <c r="N19" s="90">
        <f t="shared" si="11"/>
        <v>-4.0249156245870554E-2</v>
      </c>
      <c r="O19" s="88">
        <f t="shared" si="12"/>
        <v>-4.578026223691134E-2</v>
      </c>
      <c r="P19" s="137"/>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5">
      <c r="G37" s="1"/>
    </row>
    <row r="48" spans="7:9" x14ac:dyDescent="0.25">
      <c r="I48" s="1"/>
    </row>
  </sheetData>
  <mergeCells count="13">
    <mergeCell ref="N4:P4"/>
    <mergeCell ref="A4:A5"/>
    <mergeCell ref="B4:D4"/>
    <mergeCell ref="E4:G4"/>
    <mergeCell ref="H4:J4"/>
    <mergeCell ref="K4:M4"/>
    <mergeCell ref="A13:A1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22.109375" style="3" customWidth="1"/>
    <col min="2" max="16" width="7.88671875" style="3" customWidth="1"/>
    <col min="17" max="17" width="2.44140625" style="3" customWidth="1"/>
    <col min="18" max="16384" width="9.109375" style="3"/>
  </cols>
  <sheetData>
    <row r="1" spans="1:27" ht="5.25" customHeight="1" x14ac:dyDescent="0.25"/>
    <row r="2" spans="1:27" ht="18.899999999999999" customHeight="1" x14ac:dyDescent="0.3">
      <c r="A2" s="14" t="s">
        <v>159</v>
      </c>
      <c r="B2" s="15"/>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6" t="str">
        <f>+'1'!A4</f>
        <v>Janeiro-dezembro</v>
      </c>
      <c r="B4" s="252" t="s">
        <v>6</v>
      </c>
      <c r="C4" s="252"/>
      <c r="D4" s="253"/>
      <c r="E4" s="252" t="s">
        <v>29</v>
      </c>
      <c r="F4" s="252"/>
      <c r="G4" s="252"/>
      <c r="H4" s="251" t="s">
        <v>18</v>
      </c>
      <c r="I4" s="252"/>
      <c r="J4" s="253"/>
      <c r="K4" s="252" t="s">
        <v>19</v>
      </c>
      <c r="L4" s="252"/>
      <c r="M4" s="252"/>
      <c r="N4" s="251" t="s">
        <v>22</v>
      </c>
      <c r="O4" s="252"/>
      <c r="P4" s="252"/>
      <c r="Q4" s="1"/>
      <c r="R4" s="1"/>
      <c r="S4" s="1"/>
      <c r="T4" s="1"/>
      <c r="U4" s="1"/>
      <c r="V4" s="1"/>
      <c r="W4" s="1"/>
      <c r="X4" s="1"/>
      <c r="Y4" s="1"/>
      <c r="Z4" s="1"/>
      <c r="AA4" s="1"/>
    </row>
    <row r="5" spans="1:27" ht="30" customHeight="1" x14ac:dyDescent="0.25">
      <c r="A5" s="256"/>
      <c r="B5" s="18">
        <v>2019</v>
      </c>
      <c r="C5" s="18">
        <v>2023</v>
      </c>
      <c r="D5" s="204">
        <v>2024</v>
      </c>
      <c r="E5" s="18">
        <v>2019</v>
      </c>
      <c r="F5" s="18">
        <v>2023</v>
      </c>
      <c r="G5" s="204">
        <v>2024</v>
      </c>
      <c r="H5" s="18">
        <v>2019</v>
      </c>
      <c r="I5" s="18">
        <v>2023</v>
      </c>
      <c r="J5" s="204">
        <v>2024</v>
      </c>
      <c r="K5" s="18">
        <v>2019</v>
      </c>
      <c r="L5" s="18">
        <v>2023</v>
      </c>
      <c r="M5" s="204">
        <v>2024</v>
      </c>
      <c r="N5" s="18">
        <v>2019</v>
      </c>
      <c r="O5" s="18">
        <v>2023</v>
      </c>
      <c r="P5" s="204">
        <v>2024</v>
      </c>
      <c r="Q5" s="1"/>
      <c r="R5" s="1"/>
      <c r="S5" s="1"/>
      <c r="T5" s="1"/>
      <c r="U5" s="1"/>
      <c r="V5" s="1"/>
      <c r="W5" s="1"/>
      <c r="X5" s="1"/>
      <c r="Y5" s="1"/>
      <c r="Z5" s="1"/>
      <c r="AA5" s="1"/>
    </row>
    <row r="6" spans="1:27" ht="18.899999999999999" customHeight="1" x14ac:dyDescent="0.25">
      <c r="A6" s="51" t="s">
        <v>66</v>
      </c>
      <c r="B6" s="134">
        <v>27898</v>
      </c>
      <c r="C6" s="42">
        <v>27641</v>
      </c>
      <c r="D6" s="40">
        <v>28647</v>
      </c>
      <c r="E6" s="134">
        <v>226</v>
      </c>
      <c r="F6" s="42">
        <v>221</v>
      </c>
      <c r="G6" s="42">
        <v>253</v>
      </c>
      <c r="H6" s="36">
        <v>1439</v>
      </c>
      <c r="I6" s="37">
        <v>1622</v>
      </c>
      <c r="J6" s="135">
        <v>1724</v>
      </c>
      <c r="K6" s="42">
        <v>32944</v>
      </c>
      <c r="L6" s="42">
        <v>31635</v>
      </c>
      <c r="M6" s="135">
        <v>32866</v>
      </c>
      <c r="N6" s="200">
        <f t="shared" ref="N6:N7" si="0">E6/B6*100</f>
        <v>0.8100939135421894</v>
      </c>
      <c r="O6" s="200">
        <f t="shared" ref="O6:O7" si="1">F6/C6*100</f>
        <v>0.79953691979306096</v>
      </c>
      <c r="P6" s="200">
        <f t="shared" ref="P6:P7" si="2">G6/D6*100</f>
        <v>0.88316403113764086</v>
      </c>
      <c r="Q6" s="1"/>
      <c r="R6" s="1"/>
      <c r="S6" s="1"/>
      <c r="T6" s="1"/>
      <c r="U6" s="1"/>
      <c r="V6" s="1"/>
      <c r="W6" s="1"/>
      <c r="X6" s="1"/>
      <c r="Y6" s="1"/>
      <c r="Z6" s="1"/>
      <c r="AA6" s="1"/>
    </row>
    <row r="7" spans="1:27" ht="18.899999999999999" customHeight="1" x14ac:dyDescent="0.25">
      <c r="A7" s="51" t="s">
        <v>67</v>
      </c>
      <c r="B7" s="134">
        <v>7806</v>
      </c>
      <c r="C7" s="42">
        <v>7333</v>
      </c>
      <c r="D7" s="40">
        <v>7691</v>
      </c>
      <c r="E7" s="134">
        <v>248</v>
      </c>
      <c r="F7" s="42">
        <v>246</v>
      </c>
      <c r="G7" s="42">
        <v>210</v>
      </c>
      <c r="H7" s="39">
        <v>862</v>
      </c>
      <c r="I7" s="42">
        <v>815</v>
      </c>
      <c r="J7" s="40">
        <v>852</v>
      </c>
      <c r="K7" s="42">
        <v>10258</v>
      </c>
      <c r="L7" s="42">
        <v>9423</v>
      </c>
      <c r="M7" s="40">
        <v>9817</v>
      </c>
      <c r="N7" s="200">
        <f t="shared" si="0"/>
        <v>3.1770433000256211</v>
      </c>
      <c r="O7" s="200">
        <f t="shared" si="1"/>
        <v>3.3546979408154916</v>
      </c>
      <c r="P7" s="200">
        <f t="shared" si="2"/>
        <v>2.7304641789104149</v>
      </c>
      <c r="Q7" s="1"/>
      <c r="R7" s="1"/>
      <c r="S7" s="1"/>
      <c r="T7" s="1"/>
      <c r="U7" s="1"/>
      <c r="V7" s="1"/>
      <c r="W7" s="1"/>
      <c r="X7" s="1"/>
      <c r="Y7" s="1"/>
      <c r="Z7" s="1"/>
      <c r="AA7" s="1"/>
    </row>
    <row r="8" spans="1:27" ht="18.899999999999999" customHeight="1" thickBot="1" x14ac:dyDescent="0.3">
      <c r="A8" s="11" t="s">
        <v>33</v>
      </c>
      <c r="B8" s="8">
        <f>SUM(B6:B7)</f>
        <v>35704</v>
      </c>
      <c r="C8" s="12">
        <f t="shared" ref="C8:G8" si="3">SUM(C6:C7)</f>
        <v>34974</v>
      </c>
      <c r="D8" s="73">
        <f t="shared" si="3"/>
        <v>36338</v>
      </c>
      <c r="E8" s="12">
        <f t="shared" si="3"/>
        <v>474</v>
      </c>
      <c r="F8" s="12">
        <f t="shared" si="3"/>
        <v>467</v>
      </c>
      <c r="G8" s="12">
        <f t="shared" si="3"/>
        <v>463</v>
      </c>
      <c r="H8" s="8">
        <f t="shared" ref="H8" si="4">SUM(H6:H7)</f>
        <v>2301</v>
      </c>
      <c r="I8" s="12">
        <f t="shared" ref="I8" si="5">SUM(I6:I7)</f>
        <v>2437</v>
      </c>
      <c r="J8" s="73">
        <f t="shared" ref="J8" si="6">SUM(J6:J7)</f>
        <v>2576</v>
      </c>
      <c r="K8" s="12">
        <f t="shared" ref="K8" si="7">SUM(K6:K7)</f>
        <v>43202</v>
      </c>
      <c r="L8" s="12">
        <f t="shared" ref="L8" si="8">SUM(L6:L7)</f>
        <v>41058</v>
      </c>
      <c r="M8" s="73">
        <f t="shared" ref="M8" si="9">SUM(M6:M7)</f>
        <v>42683</v>
      </c>
      <c r="N8" s="118">
        <f t="shared" ref="N8:P8" si="10">E8/B8*100</f>
        <v>1.3275823437149898</v>
      </c>
      <c r="O8" s="118">
        <f t="shared" si="10"/>
        <v>1.3352776348144337</v>
      </c>
      <c r="P8" s="118">
        <f t="shared" si="10"/>
        <v>1.2741482745335462</v>
      </c>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3">
      <c r="A10" s="14" t="s">
        <v>162</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thickBot="1" x14ac:dyDescent="0.3">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56" t="str">
        <f>+'1'!A4</f>
        <v>Janeiro-dezembro</v>
      </c>
      <c r="B12" s="251" t="s">
        <v>6</v>
      </c>
      <c r="C12" s="252"/>
      <c r="D12" s="253"/>
      <c r="E12" s="252" t="s">
        <v>29</v>
      </c>
      <c r="F12" s="252"/>
      <c r="G12" s="252"/>
      <c r="H12" s="251" t="s">
        <v>18</v>
      </c>
      <c r="I12" s="252"/>
      <c r="J12" s="253"/>
      <c r="K12" s="252" t="s">
        <v>19</v>
      </c>
      <c r="L12" s="252"/>
      <c r="M12" s="252"/>
      <c r="N12" s="251" t="s">
        <v>22</v>
      </c>
      <c r="O12" s="252"/>
      <c r="P12" s="252"/>
      <c r="Q12" s="1"/>
      <c r="R12" s="1"/>
      <c r="S12" s="1"/>
      <c r="T12" s="1"/>
      <c r="U12" s="1"/>
      <c r="V12" s="1"/>
      <c r="W12" s="1"/>
      <c r="X12" s="1"/>
      <c r="Y12" s="1"/>
      <c r="Z12" s="1"/>
      <c r="AA12" s="1"/>
    </row>
    <row r="13" spans="1:27" ht="18.899999999999999" customHeight="1" x14ac:dyDescent="0.25">
      <c r="A13" s="256"/>
      <c r="B13" s="265" t="s">
        <v>144</v>
      </c>
      <c r="C13" s="257"/>
      <c r="D13" s="257"/>
      <c r="E13" s="257"/>
      <c r="F13" s="257"/>
      <c r="G13" s="257"/>
      <c r="H13" s="257"/>
      <c r="I13" s="257"/>
      <c r="J13" s="257"/>
      <c r="K13" s="257"/>
      <c r="L13" s="257"/>
      <c r="M13" s="257"/>
      <c r="N13" s="257"/>
      <c r="O13" s="257"/>
      <c r="P13" s="257"/>
      <c r="Q13" s="1"/>
      <c r="R13" s="1"/>
      <c r="S13" s="1"/>
      <c r="T13" s="1"/>
      <c r="U13" s="1"/>
      <c r="V13" s="1"/>
      <c r="W13" s="1"/>
      <c r="X13" s="1"/>
      <c r="Y13" s="1"/>
      <c r="Z13" s="1"/>
      <c r="AA13" s="1"/>
    </row>
    <row r="14" spans="1:27" ht="18.899999999999999" customHeight="1" x14ac:dyDescent="0.25">
      <c r="A14" s="5"/>
      <c r="B14" s="74" t="s">
        <v>183</v>
      </c>
      <c r="C14" s="75" t="s">
        <v>184</v>
      </c>
      <c r="D14" s="75"/>
      <c r="E14" s="74" t="s">
        <v>183</v>
      </c>
      <c r="F14" s="75" t="s">
        <v>184</v>
      </c>
      <c r="G14" s="75"/>
      <c r="H14" s="74" t="s">
        <v>183</v>
      </c>
      <c r="I14" s="75" t="s">
        <v>184</v>
      </c>
      <c r="J14" s="76"/>
      <c r="K14" s="74" t="s">
        <v>183</v>
      </c>
      <c r="L14" s="75" t="s">
        <v>184</v>
      </c>
      <c r="M14" s="75"/>
      <c r="N14" s="74" t="s">
        <v>183</v>
      </c>
      <c r="O14" s="75" t="s">
        <v>184</v>
      </c>
      <c r="P14" s="76"/>
      <c r="Q14" s="1"/>
      <c r="R14" s="1"/>
      <c r="S14" s="1"/>
      <c r="T14" s="1"/>
      <c r="U14" s="1"/>
      <c r="V14" s="1"/>
      <c r="W14" s="1"/>
      <c r="X14" s="1"/>
      <c r="Y14" s="1"/>
      <c r="Z14" s="1"/>
      <c r="AA14" s="1"/>
    </row>
    <row r="15" spans="1:27" ht="18.899999999999999" customHeight="1" x14ac:dyDescent="0.25">
      <c r="A15" s="51" t="s">
        <v>66</v>
      </c>
      <c r="B15" s="78">
        <f>(D6/B6)-1</f>
        <v>2.6847802709871749E-2</v>
      </c>
      <c r="C15" s="79">
        <f>(D6/C6)-1</f>
        <v>3.6395210014109391E-2</v>
      </c>
      <c r="D15" s="80"/>
      <c r="E15" s="81">
        <f>(G6/E6)-1</f>
        <v>0.11946902654867264</v>
      </c>
      <c r="F15" s="81">
        <f>(G6/F6)-1</f>
        <v>0.14479638009049767</v>
      </c>
      <c r="G15" s="82"/>
      <c r="H15" s="78">
        <f>(J6/H6)-1</f>
        <v>0.19805420430854759</v>
      </c>
      <c r="I15" s="79">
        <f>(J6/I6)-1</f>
        <v>6.288532675708991E-2</v>
      </c>
      <c r="J15" s="80"/>
      <c r="K15" s="78">
        <f>(M6/K6)-1</f>
        <v>-2.3676542010684365E-3</v>
      </c>
      <c r="L15" s="79">
        <f>(M6/L6)-1</f>
        <v>3.891259680733361E-2</v>
      </c>
      <c r="M15" s="80"/>
      <c r="N15" s="81">
        <f>(P6/N6)-1</f>
        <v>9.0199563746810041E-2</v>
      </c>
      <c r="O15" s="81">
        <f>(P6/O6)-1</f>
        <v>0.10459443369572541</v>
      </c>
      <c r="P15" s="31"/>
      <c r="Q15" s="1"/>
      <c r="R15" s="1"/>
      <c r="S15" s="1"/>
      <c r="T15" s="1"/>
      <c r="U15" s="1"/>
      <c r="V15" s="1"/>
      <c r="W15" s="1"/>
      <c r="X15" s="1"/>
      <c r="Y15" s="1"/>
      <c r="Z15" s="1"/>
      <c r="AA15" s="1"/>
    </row>
    <row r="16" spans="1:27" ht="18.899999999999999" customHeight="1" x14ac:dyDescent="0.25">
      <c r="A16" s="51" t="s">
        <v>67</v>
      </c>
      <c r="B16" s="83">
        <f t="shared" ref="B16:B17" si="11">(D7/B7)-1</f>
        <v>-1.4732257238022073E-2</v>
      </c>
      <c r="C16" s="81">
        <f t="shared" ref="C16:C17" si="12">(D7/C7)-1</f>
        <v>4.8820400927314989E-2</v>
      </c>
      <c r="D16" s="84"/>
      <c r="E16" s="81">
        <f t="shared" ref="E16:E17" si="13">(G7/E7)-1</f>
        <v>-0.15322580645161288</v>
      </c>
      <c r="F16" s="81">
        <f t="shared" ref="F16:F17" si="14">(G7/F7)-1</f>
        <v>-0.14634146341463417</v>
      </c>
      <c r="G16" s="82"/>
      <c r="H16" s="83">
        <f t="shared" ref="H16:H17" si="15">(J7/H7)-1</f>
        <v>-1.1600928074245953E-2</v>
      </c>
      <c r="I16" s="81">
        <f t="shared" ref="I16:I17" si="16">(J7/I7)-1</f>
        <v>4.5398773006134929E-2</v>
      </c>
      <c r="J16" s="84"/>
      <c r="K16" s="83">
        <f t="shared" ref="K16:K17" si="17">(M7/K7)-1</f>
        <v>-4.2990836420354839E-2</v>
      </c>
      <c r="L16" s="81">
        <f t="shared" ref="L16:L17" si="18">(M7/L7)-1</f>
        <v>4.1812586225193682E-2</v>
      </c>
      <c r="M16" s="84"/>
      <c r="N16" s="81">
        <f t="shared" ref="N16:N17" si="19">(P7/N7)-1</f>
        <v>-0.14056437981553627</v>
      </c>
      <c r="O16" s="81">
        <f t="shared" ref="O16:O17" si="20">(P7/O7)-1</f>
        <v>-0.18607748683129788</v>
      </c>
      <c r="P16" s="31"/>
      <c r="Q16" s="1"/>
      <c r="R16" s="1"/>
      <c r="S16" s="1"/>
      <c r="T16" s="1"/>
      <c r="U16" s="1"/>
      <c r="V16" s="1"/>
      <c r="W16" s="1"/>
      <c r="X16" s="1"/>
      <c r="Y16" s="1"/>
      <c r="Z16" s="1"/>
      <c r="AA16" s="1"/>
    </row>
    <row r="17" spans="1:27" ht="18.899999999999999" customHeight="1" thickBot="1" x14ac:dyDescent="0.3">
      <c r="A17" s="11" t="s">
        <v>33</v>
      </c>
      <c r="B17" s="90">
        <f t="shared" si="11"/>
        <v>1.7757114048846168E-2</v>
      </c>
      <c r="C17" s="88">
        <f t="shared" si="12"/>
        <v>3.9000400297363846E-2</v>
      </c>
      <c r="D17" s="109"/>
      <c r="E17" s="88">
        <f t="shared" si="13"/>
        <v>-2.320675105485237E-2</v>
      </c>
      <c r="F17" s="88">
        <f t="shared" si="14"/>
        <v>-8.565310492505307E-3</v>
      </c>
      <c r="G17" s="136"/>
      <c r="H17" s="90">
        <f t="shared" si="15"/>
        <v>0.11951325510647548</v>
      </c>
      <c r="I17" s="88">
        <f t="shared" si="16"/>
        <v>5.7037340993024266E-2</v>
      </c>
      <c r="J17" s="109"/>
      <c r="K17" s="90">
        <f t="shared" si="17"/>
        <v>-1.2013332716077962E-2</v>
      </c>
      <c r="L17" s="88">
        <f t="shared" si="18"/>
        <v>3.9578157728092034E-2</v>
      </c>
      <c r="M17" s="109"/>
      <c r="N17" s="88">
        <f t="shared" si="19"/>
        <v>-4.0249156245870554E-2</v>
      </c>
      <c r="O17" s="88">
        <f t="shared" si="20"/>
        <v>-4.578026223691134E-2</v>
      </c>
      <c r="P17" s="137"/>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3">
    <mergeCell ref="N4:P4"/>
    <mergeCell ref="A4:A5"/>
    <mergeCell ref="B4:D4"/>
    <mergeCell ref="E4:G4"/>
    <mergeCell ref="H4:J4"/>
    <mergeCell ref="K4:M4"/>
    <mergeCell ref="A12:A13"/>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G2" sqref="G2"/>
    </sheetView>
  </sheetViews>
  <sheetFormatPr defaultColWidth="9.109375" defaultRowHeight="12" x14ac:dyDescent="0.3"/>
  <cols>
    <col min="1" max="1" width="18.6640625" style="114" customWidth="1"/>
    <col min="2" max="16" width="7.88671875" style="114" customWidth="1"/>
    <col min="17" max="17" width="3.109375" style="114" customWidth="1"/>
    <col min="18" max="16384" width="9.109375" style="114"/>
  </cols>
  <sheetData>
    <row r="1" spans="1:27" ht="7.5" customHeight="1" x14ac:dyDescent="0.3"/>
    <row r="2" spans="1:27" ht="18.899999999999999" customHeight="1" x14ac:dyDescent="0.3">
      <c r="A2" s="115" t="s">
        <v>160</v>
      </c>
      <c r="B2" s="116"/>
      <c r="C2" s="117"/>
      <c r="D2" s="117"/>
      <c r="E2" s="117"/>
      <c r="F2" s="57"/>
      <c r="G2" s="57"/>
      <c r="H2" s="57"/>
      <c r="I2" s="57"/>
      <c r="J2" s="57"/>
      <c r="K2" s="57"/>
      <c r="L2" s="57"/>
      <c r="M2" s="57"/>
      <c r="N2" s="57"/>
      <c r="O2" s="57"/>
      <c r="P2" s="57"/>
      <c r="Q2" s="57"/>
      <c r="R2" s="57"/>
      <c r="S2" s="57"/>
      <c r="T2" s="57"/>
      <c r="U2" s="57"/>
      <c r="V2" s="57"/>
      <c r="W2" s="57"/>
      <c r="X2" s="57"/>
      <c r="Y2" s="57"/>
      <c r="Z2" s="57"/>
      <c r="AA2" s="57"/>
    </row>
    <row r="3" spans="1:27" ht="18.899999999999999" customHeight="1" thickBot="1" x14ac:dyDescent="0.35">
      <c r="A3" s="117"/>
      <c r="B3" s="117"/>
      <c r="C3" s="117"/>
      <c r="D3" s="117"/>
      <c r="E3" s="117"/>
      <c r="F3" s="57"/>
      <c r="G3" s="57"/>
      <c r="H3" s="57"/>
      <c r="I3" s="57"/>
      <c r="J3" s="57"/>
      <c r="K3" s="57"/>
      <c r="L3" s="57"/>
      <c r="M3" s="57"/>
      <c r="N3" s="57"/>
      <c r="O3" s="57"/>
      <c r="P3" s="57"/>
      <c r="Q3" s="57"/>
      <c r="R3" s="57"/>
      <c r="S3" s="57"/>
      <c r="T3" s="57"/>
      <c r="U3" s="57"/>
      <c r="V3" s="57"/>
      <c r="W3" s="57"/>
      <c r="X3" s="57"/>
      <c r="Y3" s="57"/>
      <c r="Z3" s="57"/>
      <c r="AA3" s="57"/>
    </row>
    <row r="4" spans="1:27" ht="18.899999999999999" customHeight="1" x14ac:dyDescent="0.3">
      <c r="A4" s="256" t="str">
        <f>+'1'!A4</f>
        <v>Janeiro-dezembro</v>
      </c>
      <c r="B4" s="251" t="s">
        <v>6</v>
      </c>
      <c r="C4" s="252"/>
      <c r="D4" s="253"/>
      <c r="E4" s="252" t="s">
        <v>29</v>
      </c>
      <c r="F4" s="252"/>
      <c r="G4" s="252"/>
      <c r="H4" s="251" t="s">
        <v>18</v>
      </c>
      <c r="I4" s="252"/>
      <c r="J4" s="253"/>
      <c r="K4" s="252" t="s">
        <v>19</v>
      </c>
      <c r="L4" s="252"/>
      <c r="M4" s="252"/>
      <c r="N4" s="251" t="s">
        <v>22</v>
      </c>
      <c r="O4" s="252"/>
      <c r="P4" s="252"/>
      <c r="Q4" s="57"/>
      <c r="R4" s="57"/>
      <c r="S4" s="57"/>
      <c r="T4" s="57"/>
      <c r="U4" s="57"/>
      <c r="V4" s="57"/>
      <c r="W4" s="57"/>
      <c r="X4" s="57"/>
      <c r="Y4" s="57"/>
      <c r="Z4" s="57"/>
      <c r="AA4" s="57"/>
    </row>
    <row r="5" spans="1:27" ht="30" customHeight="1" x14ac:dyDescent="0.3">
      <c r="A5" s="256"/>
      <c r="B5" s="17">
        <v>2019</v>
      </c>
      <c r="C5" s="18">
        <v>2023</v>
      </c>
      <c r="D5" s="204">
        <v>2024</v>
      </c>
      <c r="E5" s="17">
        <v>2019</v>
      </c>
      <c r="F5" s="18">
        <v>2023</v>
      </c>
      <c r="G5" s="204">
        <v>2024</v>
      </c>
      <c r="H5" s="17">
        <v>2019</v>
      </c>
      <c r="I5" s="18">
        <v>2023</v>
      </c>
      <c r="J5" s="204">
        <v>2024</v>
      </c>
      <c r="K5" s="17">
        <v>2019</v>
      </c>
      <c r="L5" s="18">
        <v>2023</v>
      </c>
      <c r="M5" s="204">
        <v>2024</v>
      </c>
      <c r="N5" s="17">
        <v>2019</v>
      </c>
      <c r="O5" s="18">
        <v>2023</v>
      </c>
      <c r="P5" s="204">
        <v>2024</v>
      </c>
      <c r="Q5" s="57"/>
      <c r="R5" s="57"/>
      <c r="S5" s="57"/>
      <c r="T5" s="57"/>
      <c r="U5" s="57"/>
      <c r="V5" s="57"/>
      <c r="W5" s="57"/>
      <c r="X5" s="57"/>
      <c r="Y5" s="57"/>
      <c r="Z5" s="57"/>
      <c r="AA5" s="57"/>
    </row>
    <row r="6" spans="1:27" ht="18.899999999999999" customHeight="1" x14ac:dyDescent="0.3">
      <c r="A6" s="51" t="s">
        <v>69</v>
      </c>
      <c r="B6" s="36">
        <v>2146</v>
      </c>
      <c r="C6" s="37">
        <v>2010</v>
      </c>
      <c r="D6" s="102">
        <v>2172</v>
      </c>
      <c r="E6" s="37">
        <v>58</v>
      </c>
      <c r="F6" s="37">
        <v>45</v>
      </c>
      <c r="G6" s="102">
        <v>43</v>
      </c>
      <c r="H6" s="42">
        <v>176</v>
      </c>
      <c r="I6" s="42">
        <v>153</v>
      </c>
      <c r="J6" s="101">
        <v>153</v>
      </c>
      <c r="K6" s="37">
        <v>3085</v>
      </c>
      <c r="L6" s="37">
        <v>2837</v>
      </c>
      <c r="M6" s="102">
        <v>3024</v>
      </c>
      <c r="N6" s="200">
        <f t="shared" ref="N6:N13" si="0">E6/B6*100</f>
        <v>2.7027027027027026</v>
      </c>
      <c r="O6" s="200">
        <f t="shared" ref="O6:O13" si="1">F6/C6*100</f>
        <v>2.2388059701492535</v>
      </c>
      <c r="P6" s="200">
        <f t="shared" ref="P6:P13" si="2">G6/D6*100</f>
        <v>1.979742173112339</v>
      </c>
      <c r="Q6" s="57"/>
      <c r="R6" s="57"/>
      <c r="S6" s="57"/>
      <c r="T6" s="57"/>
      <c r="U6" s="57"/>
      <c r="V6" s="57"/>
      <c r="W6" s="57"/>
      <c r="X6" s="57"/>
      <c r="Y6" s="57"/>
      <c r="Z6" s="57"/>
      <c r="AA6" s="57"/>
    </row>
    <row r="7" spans="1:27" ht="18.899999999999999" customHeight="1" x14ac:dyDescent="0.3">
      <c r="A7" s="51" t="s">
        <v>141</v>
      </c>
      <c r="B7" s="39">
        <v>22794</v>
      </c>
      <c r="C7" s="42">
        <v>21943</v>
      </c>
      <c r="D7" s="101">
        <v>22742</v>
      </c>
      <c r="E7" s="42">
        <v>157</v>
      </c>
      <c r="F7" s="42">
        <v>135</v>
      </c>
      <c r="G7" s="101">
        <v>150</v>
      </c>
      <c r="H7" s="42">
        <v>1066</v>
      </c>
      <c r="I7" s="42">
        <v>1116</v>
      </c>
      <c r="J7" s="101">
        <v>1186</v>
      </c>
      <c r="K7" s="42">
        <v>26467</v>
      </c>
      <c r="L7" s="42">
        <v>24714</v>
      </c>
      <c r="M7" s="101">
        <v>25764</v>
      </c>
      <c r="N7" s="200">
        <f t="shared" si="0"/>
        <v>0.68877774853031493</v>
      </c>
      <c r="O7" s="200">
        <f t="shared" si="1"/>
        <v>0.61523036959394795</v>
      </c>
      <c r="P7" s="200">
        <f t="shared" si="2"/>
        <v>0.65957259695717174</v>
      </c>
      <c r="Q7" s="57"/>
      <c r="R7" s="57"/>
      <c r="S7" s="57"/>
      <c r="T7" s="57"/>
      <c r="U7" s="57"/>
      <c r="V7" s="57"/>
      <c r="W7" s="57"/>
      <c r="X7" s="57"/>
      <c r="Y7" s="57"/>
      <c r="Z7" s="57"/>
      <c r="AA7" s="57"/>
    </row>
    <row r="8" spans="1:27" ht="18.899999999999999" customHeight="1" x14ac:dyDescent="0.3">
      <c r="A8" s="51" t="s">
        <v>71</v>
      </c>
      <c r="B8" s="39">
        <v>1334</v>
      </c>
      <c r="C8" s="42">
        <v>1263</v>
      </c>
      <c r="D8" s="101">
        <v>1230</v>
      </c>
      <c r="E8" s="42">
        <v>30</v>
      </c>
      <c r="F8" s="42">
        <v>27</v>
      </c>
      <c r="G8" s="101">
        <v>25</v>
      </c>
      <c r="H8" s="42">
        <v>166</v>
      </c>
      <c r="I8" s="42">
        <v>139</v>
      </c>
      <c r="J8" s="101">
        <v>151</v>
      </c>
      <c r="K8" s="42">
        <v>1609</v>
      </c>
      <c r="L8" s="42">
        <v>1480</v>
      </c>
      <c r="M8" s="101">
        <v>1371</v>
      </c>
      <c r="N8" s="200">
        <f t="shared" si="0"/>
        <v>2.2488755622188905</v>
      </c>
      <c r="O8" s="200">
        <f t="shared" si="1"/>
        <v>2.1377672209026128</v>
      </c>
      <c r="P8" s="200">
        <f t="shared" si="2"/>
        <v>2.0325203252032518</v>
      </c>
      <c r="Q8" s="57"/>
      <c r="R8" s="57"/>
      <c r="S8" s="57"/>
      <c r="T8" s="57"/>
      <c r="U8" s="57"/>
      <c r="V8" s="57"/>
      <c r="W8" s="57"/>
      <c r="X8" s="57"/>
      <c r="Y8" s="57"/>
      <c r="Z8" s="57"/>
      <c r="AA8" s="57"/>
    </row>
    <row r="9" spans="1:27" ht="18.899999999999999" customHeight="1" x14ac:dyDescent="0.3">
      <c r="A9" s="51" t="s">
        <v>72</v>
      </c>
      <c r="B9" s="39">
        <v>6372</v>
      </c>
      <c r="C9" s="42">
        <v>6965</v>
      </c>
      <c r="D9" s="101">
        <v>7229</v>
      </c>
      <c r="E9" s="42">
        <v>142</v>
      </c>
      <c r="F9" s="42">
        <v>155</v>
      </c>
      <c r="G9" s="101">
        <v>169</v>
      </c>
      <c r="H9" s="42">
        <v>584</v>
      </c>
      <c r="I9" s="42">
        <v>757</v>
      </c>
      <c r="J9" s="101">
        <v>779</v>
      </c>
      <c r="K9" s="42">
        <v>8244</v>
      </c>
      <c r="L9" s="42">
        <v>8671</v>
      </c>
      <c r="M9" s="101">
        <v>8988</v>
      </c>
      <c r="N9" s="200">
        <f t="shared" si="0"/>
        <v>2.2284996861268049</v>
      </c>
      <c r="O9" s="200">
        <f t="shared" si="1"/>
        <v>2.2254127781765973</v>
      </c>
      <c r="P9" s="200">
        <f t="shared" si="2"/>
        <v>2.3378060589293126</v>
      </c>
      <c r="Q9" s="57"/>
      <c r="R9" s="57"/>
      <c r="S9" s="57"/>
      <c r="T9" s="57"/>
      <c r="U9" s="57"/>
      <c r="V9" s="57"/>
      <c r="W9" s="57"/>
      <c r="X9" s="57"/>
      <c r="Y9" s="57"/>
      <c r="Z9" s="57"/>
      <c r="AA9" s="57"/>
    </row>
    <row r="10" spans="1:27" ht="18.899999999999999" customHeight="1" x14ac:dyDescent="0.3">
      <c r="A10" s="51" t="s">
        <v>74</v>
      </c>
      <c r="B10" s="39">
        <v>319</v>
      </c>
      <c r="C10" s="42">
        <v>247</v>
      </c>
      <c r="D10" s="101">
        <v>252</v>
      </c>
      <c r="E10" s="42">
        <v>8</v>
      </c>
      <c r="F10" s="42">
        <v>10</v>
      </c>
      <c r="G10" s="101">
        <v>5</v>
      </c>
      <c r="H10" s="42">
        <v>23</v>
      </c>
      <c r="I10" s="42">
        <v>29</v>
      </c>
      <c r="J10" s="101">
        <v>29</v>
      </c>
      <c r="K10" s="42">
        <v>418</v>
      </c>
      <c r="L10" s="42">
        <v>303</v>
      </c>
      <c r="M10" s="101">
        <v>318</v>
      </c>
      <c r="N10" s="200">
        <f t="shared" si="0"/>
        <v>2.507836990595611</v>
      </c>
      <c r="O10" s="200">
        <f t="shared" si="1"/>
        <v>4.048582995951417</v>
      </c>
      <c r="P10" s="200">
        <f t="shared" si="2"/>
        <v>1.984126984126984</v>
      </c>
      <c r="Q10" s="57"/>
      <c r="R10" s="57"/>
      <c r="S10" s="57"/>
      <c r="T10" s="57"/>
      <c r="U10" s="57"/>
      <c r="V10" s="57"/>
      <c r="W10" s="57"/>
      <c r="X10" s="57"/>
      <c r="Y10" s="57"/>
      <c r="Z10" s="57"/>
      <c r="AA10" s="57"/>
    </row>
    <row r="11" spans="1:27" ht="18.899999999999999" customHeight="1" x14ac:dyDescent="0.3">
      <c r="A11" s="51" t="s">
        <v>77</v>
      </c>
      <c r="B11" s="39">
        <v>966</v>
      </c>
      <c r="C11" s="42">
        <v>829</v>
      </c>
      <c r="D11" s="101">
        <v>948</v>
      </c>
      <c r="E11" s="42">
        <v>26</v>
      </c>
      <c r="F11" s="42">
        <v>36</v>
      </c>
      <c r="G11" s="101">
        <v>24</v>
      </c>
      <c r="H11" s="42">
        <v>86</v>
      </c>
      <c r="I11" s="42">
        <v>71</v>
      </c>
      <c r="J11" s="101">
        <v>85</v>
      </c>
      <c r="K11" s="42">
        <v>1266</v>
      </c>
      <c r="L11" s="42">
        <v>1102</v>
      </c>
      <c r="M11" s="101">
        <v>1207</v>
      </c>
      <c r="N11" s="200">
        <f t="shared" si="0"/>
        <v>2.691511387163561</v>
      </c>
      <c r="O11" s="200">
        <f t="shared" si="1"/>
        <v>4.3425814234016888</v>
      </c>
      <c r="P11" s="200">
        <f t="shared" si="2"/>
        <v>2.5316455696202533</v>
      </c>
      <c r="Q11" s="57"/>
      <c r="R11" s="57"/>
      <c r="S11" s="57"/>
      <c r="T11" s="57"/>
      <c r="U11" s="57"/>
      <c r="V11" s="57"/>
      <c r="W11" s="57"/>
      <c r="X11" s="57"/>
      <c r="Y11" s="57"/>
      <c r="Z11" s="57"/>
      <c r="AA11" s="57"/>
    </row>
    <row r="12" spans="1:27" ht="18.899999999999999" customHeight="1" x14ac:dyDescent="0.3">
      <c r="A12" s="51" t="s">
        <v>79</v>
      </c>
      <c r="B12" s="39">
        <v>263</v>
      </c>
      <c r="C12" s="42">
        <v>218</v>
      </c>
      <c r="D12" s="101">
        <v>242</v>
      </c>
      <c r="E12" s="42">
        <v>16</v>
      </c>
      <c r="F12" s="42">
        <v>14</v>
      </c>
      <c r="G12" s="101">
        <v>9</v>
      </c>
      <c r="H12" s="42">
        <v>29</v>
      </c>
      <c r="I12" s="42">
        <v>29</v>
      </c>
      <c r="J12" s="101">
        <v>26</v>
      </c>
      <c r="K12" s="42">
        <v>349</v>
      </c>
      <c r="L12" s="42">
        <v>269</v>
      </c>
      <c r="M12" s="101">
        <v>326</v>
      </c>
      <c r="N12" s="200">
        <f t="shared" si="0"/>
        <v>6.083650190114068</v>
      </c>
      <c r="O12" s="200">
        <f t="shared" si="1"/>
        <v>6.4220183486238538</v>
      </c>
      <c r="P12" s="200">
        <f t="shared" si="2"/>
        <v>3.71900826446281</v>
      </c>
      <c r="Q12" s="57"/>
      <c r="R12" s="57"/>
      <c r="S12" s="57"/>
      <c r="T12" s="57"/>
      <c r="U12" s="57"/>
      <c r="V12" s="57"/>
      <c r="W12" s="57"/>
      <c r="X12" s="57"/>
      <c r="Y12" s="57"/>
      <c r="Z12" s="57"/>
      <c r="AA12" s="57"/>
    </row>
    <row r="13" spans="1:27" ht="18.899999999999999" customHeight="1" x14ac:dyDescent="0.3">
      <c r="A13" s="51" t="s">
        <v>68</v>
      </c>
      <c r="B13" s="39">
        <v>1510</v>
      </c>
      <c r="C13" s="42">
        <v>1499</v>
      </c>
      <c r="D13" s="101">
        <v>1523</v>
      </c>
      <c r="E13" s="42">
        <v>37</v>
      </c>
      <c r="F13" s="42">
        <v>45</v>
      </c>
      <c r="G13" s="101">
        <v>38</v>
      </c>
      <c r="H13" s="42">
        <v>171</v>
      </c>
      <c r="I13" s="42">
        <v>143</v>
      </c>
      <c r="J13" s="101">
        <v>167</v>
      </c>
      <c r="K13" s="42">
        <v>1764</v>
      </c>
      <c r="L13" s="42">
        <v>1682</v>
      </c>
      <c r="M13" s="101">
        <v>1685</v>
      </c>
      <c r="N13" s="200">
        <f t="shared" si="0"/>
        <v>2.4503311258278146</v>
      </c>
      <c r="O13" s="200">
        <f t="shared" si="1"/>
        <v>3.0020013342228156</v>
      </c>
      <c r="P13" s="200">
        <f t="shared" si="2"/>
        <v>2.4950755088640841</v>
      </c>
      <c r="Q13" s="57"/>
      <c r="R13" s="57"/>
      <c r="S13" s="57"/>
      <c r="T13" s="57"/>
      <c r="U13" s="57"/>
      <c r="V13" s="57"/>
      <c r="W13" s="57"/>
      <c r="X13" s="57"/>
      <c r="Y13" s="57"/>
      <c r="Z13" s="57"/>
      <c r="AA13" s="57"/>
    </row>
    <row r="14" spans="1:27" ht="18.899999999999999" customHeight="1" thickBot="1" x14ac:dyDescent="0.35">
      <c r="A14" s="11" t="s">
        <v>33</v>
      </c>
      <c r="B14" s="8">
        <f t="shared" ref="B14:M14" si="3">SUM(B6:B13)</f>
        <v>35704</v>
      </c>
      <c r="C14" s="12">
        <f t="shared" si="3"/>
        <v>34974</v>
      </c>
      <c r="D14" s="12">
        <f t="shared" si="3"/>
        <v>36338</v>
      </c>
      <c r="E14" s="8">
        <f t="shared" si="3"/>
        <v>474</v>
      </c>
      <c r="F14" s="12">
        <f t="shared" si="3"/>
        <v>467</v>
      </c>
      <c r="G14" s="73">
        <f t="shared" si="3"/>
        <v>463</v>
      </c>
      <c r="H14" s="12">
        <f t="shared" si="3"/>
        <v>2301</v>
      </c>
      <c r="I14" s="12">
        <f t="shared" si="3"/>
        <v>2437</v>
      </c>
      <c r="J14" s="12">
        <f t="shared" si="3"/>
        <v>2576</v>
      </c>
      <c r="K14" s="8">
        <f t="shared" si="3"/>
        <v>43202</v>
      </c>
      <c r="L14" s="12">
        <f t="shared" si="3"/>
        <v>41058</v>
      </c>
      <c r="M14" s="73">
        <f t="shared" si="3"/>
        <v>42683</v>
      </c>
      <c r="N14" s="118">
        <f t="shared" ref="N14" si="4">E14/B14*100</f>
        <v>1.3275823437149898</v>
      </c>
      <c r="O14" s="118">
        <f t="shared" ref="O14:P14" si="5">F14/C14*100</f>
        <v>1.3352776348144337</v>
      </c>
      <c r="P14" s="118">
        <f t="shared" si="5"/>
        <v>1.2741482745335462</v>
      </c>
      <c r="Q14" s="57"/>
      <c r="R14" s="57"/>
      <c r="S14" s="57"/>
      <c r="T14" s="57"/>
      <c r="U14" s="57"/>
      <c r="V14" s="57"/>
      <c r="W14" s="57"/>
      <c r="X14" s="57"/>
      <c r="Y14" s="57"/>
      <c r="Z14" s="57"/>
      <c r="AA14" s="57"/>
    </row>
    <row r="15" spans="1:27" ht="20.25" customHeight="1" x14ac:dyDescent="0.3">
      <c r="A15" s="266" t="s">
        <v>195</v>
      </c>
      <c r="B15" s="266"/>
      <c r="C15" s="266"/>
      <c r="D15" s="266"/>
      <c r="E15" s="266"/>
      <c r="F15" s="266"/>
      <c r="G15" s="57"/>
      <c r="H15" s="57"/>
      <c r="I15" s="57"/>
      <c r="J15" s="57"/>
      <c r="K15" s="57"/>
      <c r="L15" s="57"/>
      <c r="M15" s="57"/>
      <c r="N15" s="57"/>
      <c r="O15" s="57"/>
      <c r="P15" s="57"/>
      <c r="Q15" s="57"/>
      <c r="R15" s="57"/>
      <c r="S15" s="57"/>
      <c r="T15" s="57"/>
      <c r="U15" s="57"/>
      <c r="V15" s="57"/>
      <c r="W15" s="57"/>
      <c r="X15" s="57"/>
      <c r="Y15" s="57"/>
      <c r="Z15" s="57"/>
      <c r="AA15" s="57"/>
    </row>
    <row r="16" spans="1:27" ht="18.899999999999999" customHeight="1" x14ac:dyDescent="0.3">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c r="AA16" s="57"/>
    </row>
    <row r="17" spans="1:27" ht="21" customHeight="1" x14ac:dyDescent="0.3">
      <c r="A17" s="115" t="s">
        <v>161</v>
      </c>
      <c r="B17" s="117"/>
      <c r="C17" s="117"/>
      <c r="D17" s="117"/>
      <c r="E17" s="57"/>
      <c r="F17" s="57"/>
      <c r="G17" s="57"/>
      <c r="H17" s="57"/>
      <c r="I17" s="57"/>
      <c r="J17" s="57"/>
      <c r="K17" s="57"/>
      <c r="L17" s="57"/>
      <c r="M17" s="57"/>
      <c r="N17" s="57"/>
      <c r="O17" s="57"/>
      <c r="P17" s="57"/>
      <c r="Q17" s="57"/>
      <c r="R17" s="57"/>
      <c r="S17" s="57"/>
      <c r="T17" s="57"/>
      <c r="U17" s="57"/>
      <c r="V17" s="57"/>
      <c r="W17" s="57"/>
      <c r="X17" s="57"/>
      <c r="Y17" s="57"/>
      <c r="Z17" s="57"/>
      <c r="AA17" s="57"/>
    </row>
    <row r="18" spans="1:27" ht="18.899999999999999" customHeight="1" thickBot="1" x14ac:dyDescent="0.35">
      <c r="A18" s="117"/>
      <c r="B18" s="117"/>
      <c r="C18" s="117"/>
      <c r="D18" s="117"/>
      <c r="E18" s="57"/>
      <c r="F18" s="57"/>
      <c r="G18" s="57"/>
      <c r="H18" s="57"/>
      <c r="I18" s="57"/>
      <c r="J18" s="57"/>
      <c r="K18" s="57"/>
      <c r="L18" s="57"/>
      <c r="M18" s="57"/>
      <c r="N18" s="57"/>
      <c r="O18" s="57"/>
      <c r="P18" s="57"/>
      <c r="Q18" s="57"/>
      <c r="R18" s="57"/>
      <c r="S18" s="57"/>
      <c r="T18" s="57"/>
      <c r="U18" s="57"/>
      <c r="V18" s="57"/>
      <c r="W18" s="57"/>
      <c r="X18" s="57"/>
      <c r="Y18" s="57"/>
      <c r="Z18" s="57"/>
      <c r="AA18" s="57"/>
    </row>
    <row r="19" spans="1:27" ht="18.899999999999999" customHeight="1" x14ac:dyDescent="0.3">
      <c r="A19" s="256" t="str">
        <f>+'1'!A4</f>
        <v>Janeiro-dezembro</v>
      </c>
      <c r="B19" s="251" t="s">
        <v>6</v>
      </c>
      <c r="C19" s="252"/>
      <c r="D19" s="253"/>
      <c r="E19" s="252" t="s">
        <v>29</v>
      </c>
      <c r="F19" s="252"/>
      <c r="G19" s="252"/>
      <c r="H19" s="251" t="s">
        <v>18</v>
      </c>
      <c r="I19" s="252"/>
      <c r="J19" s="253"/>
      <c r="K19" s="252" t="s">
        <v>19</v>
      </c>
      <c r="L19" s="252"/>
      <c r="M19" s="252"/>
      <c r="N19" s="251" t="s">
        <v>22</v>
      </c>
      <c r="O19" s="252"/>
      <c r="P19" s="252"/>
      <c r="Q19" s="57"/>
      <c r="R19" s="57"/>
      <c r="S19" s="57"/>
      <c r="T19" s="57"/>
      <c r="U19" s="57"/>
      <c r="V19" s="57"/>
      <c r="W19" s="57"/>
      <c r="X19" s="57"/>
      <c r="Y19" s="57"/>
      <c r="Z19" s="57"/>
      <c r="AA19" s="57"/>
    </row>
    <row r="20" spans="1:27" ht="18.899999999999999" customHeight="1" x14ac:dyDescent="0.3">
      <c r="A20" s="256"/>
      <c r="B20" s="265" t="s">
        <v>144</v>
      </c>
      <c r="C20" s="257"/>
      <c r="D20" s="257"/>
      <c r="E20" s="257"/>
      <c r="F20" s="257"/>
      <c r="G20" s="257"/>
      <c r="H20" s="257"/>
      <c r="I20" s="257"/>
      <c r="J20" s="257"/>
      <c r="K20" s="257"/>
      <c r="L20" s="257"/>
      <c r="M20" s="257"/>
      <c r="N20" s="257"/>
      <c r="O20" s="257"/>
      <c r="P20" s="257"/>
      <c r="Q20" s="57"/>
      <c r="R20" s="57"/>
      <c r="S20" s="57"/>
      <c r="T20" s="57"/>
      <c r="U20" s="57"/>
      <c r="V20" s="57"/>
      <c r="W20" s="57"/>
      <c r="X20" s="57"/>
      <c r="Y20" s="57"/>
      <c r="Z20" s="57"/>
      <c r="AA20" s="57"/>
    </row>
    <row r="21" spans="1:27" ht="18.899999999999999" customHeight="1" x14ac:dyDescent="0.3">
      <c r="A21" s="5"/>
      <c r="B21" s="74" t="s">
        <v>183</v>
      </c>
      <c r="C21" s="75" t="s">
        <v>184</v>
      </c>
      <c r="D21" s="75"/>
      <c r="E21" s="74" t="s">
        <v>183</v>
      </c>
      <c r="F21" s="75" t="s">
        <v>184</v>
      </c>
      <c r="G21" s="75"/>
      <c r="H21" s="74" t="s">
        <v>183</v>
      </c>
      <c r="I21" s="75" t="s">
        <v>184</v>
      </c>
      <c r="J21" s="76"/>
      <c r="K21" s="74" t="s">
        <v>183</v>
      </c>
      <c r="L21" s="75" t="s">
        <v>184</v>
      </c>
      <c r="M21" s="75"/>
      <c r="N21" s="74" t="s">
        <v>183</v>
      </c>
      <c r="O21" s="75" t="s">
        <v>184</v>
      </c>
      <c r="P21" s="76"/>
      <c r="Q21" s="57"/>
      <c r="R21" s="57"/>
      <c r="S21" s="57"/>
      <c r="T21" s="57"/>
      <c r="U21" s="57"/>
      <c r="V21" s="57"/>
      <c r="W21" s="57"/>
      <c r="X21" s="57"/>
      <c r="Y21" s="57"/>
      <c r="Z21" s="57"/>
      <c r="AA21" s="57"/>
    </row>
    <row r="22" spans="1:27" ht="18.899999999999999" customHeight="1" x14ac:dyDescent="0.3">
      <c r="A22" s="51" t="s">
        <v>69</v>
      </c>
      <c r="B22" s="78">
        <f>(D6/B6)-1</f>
        <v>1.2115563839701693E-2</v>
      </c>
      <c r="C22" s="79">
        <f>(D6/C6)-1</f>
        <v>8.0597014925373189E-2</v>
      </c>
      <c r="D22" s="119"/>
      <c r="E22" s="81">
        <f>(G6/E6)-1</f>
        <v>-0.25862068965517238</v>
      </c>
      <c r="F22" s="81">
        <f>(G6/F6)-1</f>
        <v>-4.4444444444444398E-2</v>
      </c>
      <c r="G22" s="120"/>
      <c r="H22" s="78">
        <f>(J6/H6)-1</f>
        <v>-0.13068181818181823</v>
      </c>
      <c r="I22" s="79">
        <f>(J6/I6)-1</f>
        <v>0</v>
      </c>
      <c r="J22" s="119"/>
      <c r="K22" s="81">
        <f>(M6/K6)-1</f>
        <v>-1.9773095623986991E-2</v>
      </c>
      <c r="L22" s="81">
        <f>(M6/L6)-1</f>
        <v>6.5914698625308521E-2</v>
      </c>
      <c r="M22" s="121"/>
      <c r="N22" s="122">
        <f>(P6/N6)-1</f>
        <v>-0.26749539594843452</v>
      </c>
      <c r="O22" s="123">
        <f>(P6/O6)-1</f>
        <v>-0.11571516267648851</v>
      </c>
      <c r="P22" s="124"/>
      <c r="Q22" s="57"/>
      <c r="R22" s="57"/>
      <c r="S22" s="57"/>
      <c r="T22" s="57"/>
      <c r="U22" s="57"/>
      <c r="V22" s="57"/>
      <c r="W22" s="57"/>
      <c r="X22" s="57"/>
      <c r="Y22" s="57"/>
      <c r="Z22" s="57"/>
      <c r="AA22" s="57"/>
    </row>
    <row r="23" spans="1:27" ht="18.899999999999999" customHeight="1" x14ac:dyDescent="0.3">
      <c r="A23" s="51" t="s">
        <v>141</v>
      </c>
      <c r="B23" s="83">
        <f t="shared" ref="B23:B30" si="6">(D7/B7)-1</f>
        <v>-2.2813020970431364E-3</v>
      </c>
      <c r="C23" s="81">
        <f t="shared" ref="C23:C30" si="7">(D7/C7)-1</f>
        <v>3.6412523355967785E-2</v>
      </c>
      <c r="D23" s="125"/>
      <c r="E23" s="81">
        <f t="shared" ref="E23:E30" si="8">(G7/E7)-1</f>
        <v>-4.4585987261146487E-2</v>
      </c>
      <c r="F23" s="81">
        <f t="shared" ref="F23:F30" si="9">(G7/F7)-1</f>
        <v>0.11111111111111116</v>
      </c>
      <c r="G23" s="120"/>
      <c r="H23" s="83">
        <f t="shared" ref="H23:H30" si="10">(J7/H7)-1</f>
        <v>0.11257035647279556</v>
      </c>
      <c r="I23" s="81">
        <f t="shared" ref="I23:I30" si="11">(J7/I7)-1</f>
        <v>6.2724014336917655E-2</v>
      </c>
      <c r="J23" s="125"/>
      <c r="K23" s="81">
        <f t="shared" ref="K23:K30" si="12">(M7/K7)-1</f>
        <v>-2.6561378320172246E-2</v>
      </c>
      <c r="L23" s="81">
        <f t="shared" ref="L23:L30" si="13">(M7/L7)-1</f>
        <v>4.2486040301043859E-2</v>
      </c>
      <c r="M23" s="121"/>
      <c r="N23" s="126">
        <f t="shared" ref="N23:N30" si="14">(P7/N7)-1</f>
        <v>-4.2401415602434711E-2</v>
      </c>
      <c r="O23" s="127">
        <f t="shared" ref="O23:O30" si="15">(P7/O7)-1</f>
        <v>7.2074184817127351E-2</v>
      </c>
      <c r="P23" s="124"/>
      <c r="Q23" s="57"/>
      <c r="R23" s="57"/>
      <c r="S23" s="57"/>
      <c r="T23" s="57"/>
      <c r="U23" s="57"/>
      <c r="V23" s="57"/>
      <c r="W23" s="57"/>
      <c r="X23" s="57"/>
      <c r="Y23" s="57"/>
      <c r="Z23" s="57"/>
      <c r="AA23" s="57"/>
    </row>
    <row r="24" spans="1:27" ht="18.899999999999999" customHeight="1" x14ac:dyDescent="0.3">
      <c r="A24" s="51" t="s">
        <v>71</v>
      </c>
      <c r="B24" s="83">
        <f t="shared" si="6"/>
        <v>-7.7961019490254913E-2</v>
      </c>
      <c r="C24" s="81">
        <f t="shared" si="7"/>
        <v>-2.6128266033254133E-2</v>
      </c>
      <c r="D24" s="125"/>
      <c r="E24" s="81">
        <f t="shared" si="8"/>
        <v>-0.16666666666666663</v>
      </c>
      <c r="F24" s="81">
        <f t="shared" si="9"/>
        <v>-7.407407407407407E-2</v>
      </c>
      <c r="G24" s="120"/>
      <c r="H24" s="83">
        <f t="shared" si="10"/>
        <v>-9.0361445783132543E-2</v>
      </c>
      <c r="I24" s="81">
        <f t="shared" si="11"/>
        <v>8.6330935251798468E-2</v>
      </c>
      <c r="J24" s="125"/>
      <c r="K24" s="81">
        <f t="shared" si="12"/>
        <v>-0.14791796146674951</v>
      </c>
      <c r="L24" s="81">
        <f t="shared" si="13"/>
        <v>-7.3648648648648618E-2</v>
      </c>
      <c r="M24" s="121"/>
      <c r="N24" s="126">
        <f t="shared" si="14"/>
        <v>-9.6205962059620731E-2</v>
      </c>
      <c r="O24" s="127">
        <f t="shared" si="15"/>
        <v>-4.9232158988256725E-2</v>
      </c>
      <c r="P24" s="124"/>
      <c r="Q24" s="57"/>
      <c r="R24" s="57"/>
      <c r="S24" s="57"/>
      <c r="T24" s="57"/>
      <c r="U24" s="57"/>
      <c r="V24" s="57"/>
      <c r="W24" s="57"/>
      <c r="X24" s="57"/>
      <c r="Y24" s="57"/>
      <c r="Z24" s="57"/>
      <c r="AA24" s="57"/>
    </row>
    <row r="25" spans="1:27" ht="18.899999999999999" customHeight="1" x14ac:dyDescent="0.3">
      <c r="A25" s="51" t="s">
        <v>72</v>
      </c>
      <c r="B25" s="83">
        <f t="shared" si="6"/>
        <v>0.13449466415568101</v>
      </c>
      <c r="C25" s="81">
        <f t="shared" si="7"/>
        <v>3.790380473797561E-2</v>
      </c>
      <c r="D25" s="125"/>
      <c r="E25" s="81">
        <f t="shared" si="8"/>
        <v>0.1901408450704225</v>
      </c>
      <c r="F25" s="81">
        <f t="shared" si="9"/>
        <v>9.0322580645161299E-2</v>
      </c>
      <c r="G25" s="120"/>
      <c r="H25" s="83">
        <f t="shared" si="10"/>
        <v>0.33390410958904115</v>
      </c>
      <c r="I25" s="81">
        <f t="shared" si="11"/>
        <v>2.9062087186261465E-2</v>
      </c>
      <c r="J25" s="125"/>
      <c r="K25" s="81">
        <f t="shared" si="12"/>
        <v>9.0247452692867602E-2</v>
      </c>
      <c r="L25" s="81">
        <f t="shared" si="13"/>
        <v>3.6558643755045583E-2</v>
      </c>
      <c r="M25" s="121"/>
      <c r="N25" s="126">
        <f t="shared" si="14"/>
        <v>4.9049310387153433E-2</v>
      </c>
      <c r="O25" s="127">
        <f t="shared" si="15"/>
        <v>5.0504464544687933E-2</v>
      </c>
      <c r="P25" s="124"/>
      <c r="Q25" s="57"/>
      <c r="R25" s="57"/>
      <c r="S25" s="57"/>
      <c r="T25" s="57"/>
      <c r="U25" s="57"/>
      <c r="V25" s="57"/>
      <c r="W25" s="57"/>
      <c r="X25" s="57"/>
      <c r="Y25" s="57"/>
      <c r="Z25" s="57"/>
      <c r="AA25" s="57"/>
    </row>
    <row r="26" spans="1:27" ht="18.899999999999999" customHeight="1" x14ac:dyDescent="0.3">
      <c r="A26" s="51" t="s">
        <v>74</v>
      </c>
      <c r="B26" s="83">
        <f t="shared" si="6"/>
        <v>-0.21003134796238243</v>
      </c>
      <c r="C26" s="81">
        <f t="shared" si="7"/>
        <v>2.0242914979757165E-2</v>
      </c>
      <c r="D26" s="125"/>
      <c r="E26" s="81">
        <f t="shared" si="8"/>
        <v>-0.375</v>
      </c>
      <c r="F26" s="81">
        <f t="shared" si="9"/>
        <v>-0.5</v>
      </c>
      <c r="G26" s="120"/>
      <c r="H26" s="83">
        <f t="shared" si="10"/>
        <v>0.26086956521739135</v>
      </c>
      <c r="I26" s="81">
        <f t="shared" si="11"/>
        <v>0</v>
      </c>
      <c r="J26" s="125"/>
      <c r="K26" s="81">
        <f t="shared" si="12"/>
        <v>-0.23923444976076558</v>
      </c>
      <c r="L26" s="81">
        <f t="shared" si="13"/>
        <v>4.9504950495049549E-2</v>
      </c>
      <c r="M26" s="121"/>
      <c r="N26" s="126">
        <f t="shared" si="14"/>
        <v>-0.20882936507936511</v>
      </c>
      <c r="O26" s="127">
        <f t="shared" si="15"/>
        <v>-0.50992063492063489</v>
      </c>
      <c r="P26" s="124"/>
      <c r="Q26" s="57"/>
      <c r="R26" s="57"/>
      <c r="S26" s="57"/>
      <c r="T26" s="57"/>
      <c r="U26" s="57"/>
      <c r="V26" s="57"/>
      <c r="W26" s="57"/>
      <c r="X26" s="57"/>
      <c r="Y26" s="57"/>
      <c r="Z26" s="57"/>
      <c r="AA26" s="57"/>
    </row>
    <row r="27" spans="1:27" ht="18.899999999999999" customHeight="1" x14ac:dyDescent="0.3">
      <c r="A27" s="51" t="s">
        <v>77</v>
      </c>
      <c r="B27" s="83">
        <f t="shared" si="6"/>
        <v>-1.8633540372670843E-2</v>
      </c>
      <c r="C27" s="81">
        <f t="shared" si="7"/>
        <v>0.14354644149577811</v>
      </c>
      <c r="D27" s="125"/>
      <c r="E27" s="81">
        <f t="shared" si="8"/>
        <v>-7.6923076923076872E-2</v>
      </c>
      <c r="F27" s="81">
        <f t="shared" si="9"/>
        <v>-0.33333333333333337</v>
      </c>
      <c r="G27" s="120"/>
      <c r="H27" s="83">
        <f t="shared" si="10"/>
        <v>-1.1627906976744207E-2</v>
      </c>
      <c r="I27" s="81">
        <f t="shared" si="11"/>
        <v>0.19718309859154926</v>
      </c>
      <c r="J27" s="125"/>
      <c r="K27" s="81">
        <f t="shared" si="12"/>
        <v>-4.6603475513428139E-2</v>
      </c>
      <c r="L27" s="81">
        <f t="shared" si="13"/>
        <v>9.5281306715063518E-2</v>
      </c>
      <c r="M27" s="121"/>
      <c r="N27" s="126">
        <f t="shared" si="14"/>
        <v>-5.9396299902628957E-2</v>
      </c>
      <c r="O27" s="127">
        <f t="shared" si="15"/>
        <v>-0.41701828410689168</v>
      </c>
      <c r="P27" s="124"/>
      <c r="Q27" s="57"/>
      <c r="R27" s="57"/>
      <c r="S27" s="57"/>
      <c r="T27" s="57"/>
      <c r="U27" s="57"/>
      <c r="V27" s="57"/>
      <c r="W27" s="57"/>
      <c r="X27" s="57"/>
      <c r="Y27" s="57"/>
      <c r="Z27" s="57"/>
      <c r="AA27" s="57"/>
    </row>
    <row r="28" spans="1:27" ht="18.899999999999999" customHeight="1" x14ac:dyDescent="0.3">
      <c r="A28" s="51" t="s">
        <v>79</v>
      </c>
      <c r="B28" s="83">
        <f t="shared" si="6"/>
        <v>-7.9847908745247165E-2</v>
      </c>
      <c r="C28" s="81">
        <f t="shared" si="7"/>
        <v>0.11009174311926606</v>
      </c>
      <c r="D28" s="125"/>
      <c r="E28" s="81">
        <f t="shared" si="8"/>
        <v>-0.4375</v>
      </c>
      <c r="F28" s="81">
        <f t="shared" si="9"/>
        <v>-0.3571428571428571</v>
      </c>
      <c r="G28" s="120"/>
      <c r="H28" s="83">
        <f t="shared" si="10"/>
        <v>-0.10344827586206895</v>
      </c>
      <c r="I28" s="81">
        <f t="shared" si="11"/>
        <v>-0.10344827586206895</v>
      </c>
      <c r="J28" s="125"/>
      <c r="K28" s="81">
        <f t="shared" si="12"/>
        <v>-6.5902578796561584E-2</v>
      </c>
      <c r="L28" s="81">
        <f t="shared" si="13"/>
        <v>0.21189591078066905</v>
      </c>
      <c r="M28" s="121"/>
      <c r="N28" s="126">
        <f t="shared" si="14"/>
        <v>-0.3886880165289256</v>
      </c>
      <c r="O28" s="127">
        <f t="shared" si="15"/>
        <v>-0.42089728453364816</v>
      </c>
      <c r="P28" s="124"/>
      <c r="Q28" s="57"/>
      <c r="R28" s="57"/>
      <c r="S28" s="57"/>
      <c r="T28" s="57"/>
      <c r="U28" s="57"/>
      <c r="V28" s="57"/>
      <c r="W28" s="57"/>
      <c r="X28" s="57"/>
      <c r="Y28" s="57"/>
      <c r="Z28" s="57"/>
      <c r="AA28" s="57"/>
    </row>
    <row r="29" spans="1:27" ht="18.899999999999999" customHeight="1" x14ac:dyDescent="0.3">
      <c r="A29" s="51" t="s">
        <v>68</v>
      </c>
      <c r="B29" s="83">
        <f t="shared" si="6"/>
        <v>8.6092715231789185E-3</v>
      </c>
      <c r="C29" s="81">
        <f t="shared" si="7"/>
        <v>1.6010673782521634E-2</v>
      </c>
      <c r="D29" s="125"/>
      <c r="E29" s="81">
        <f t="shared" si="8"/>
        <v>2.7027027027026973E-2</v>
      </c>
      <c r="F29" s="81">
        <f t="shared" si="9"/>
        <v>-0.15555555555555556</v>
      </c>
      <c r="G29" s="120"/>
      <c r="H29" s="83">
        <f t="shared" si="10"/>
        <v>-2.3391812865497075E-2</v>
      </c>
      <c r="I29" s="81">
        <f t="shared" si="11"/>
        <v>0.16783216783216792</v>
      </c>
      <c r="J29" s="125"/>
      <c r="K29" s="81">
        <f t="shared" si="12"/>
        <v>-4.4784580498866244E-2</v>
      </c>
      <c r="L29" s="81">
        <f t="shared" si="13"/>
        <v>1.7835909631391811E-3</v>
      </c>
      <c r="M29" s="121"/>
      <c r="N29" s="126">
        <f t="shared" si="14"/>
        <v>1.8260545509396486E-2</v>
      </c>
      <c r="O29" s="127">
        <f t="shared" si="15"/>
        <v>-0.16886262493616411</v>
      </c>
      <c r="P29" s="124"/>
      <c r="Q29" s="57"/>
      <c r="R29" s="57"/>
      <c r="S29" s="57"/>
      <c r="T29" s="57"/>
      <c r="U29" s="57"/>
      <c r="V29" s="57"/>
      <c r="W29" s="57"/>
      <c r="X29" s="57"/>
      <c r="Y29" s="57"/>
      <c r="Z29" s="57"/>
      <c r="AA29" s="57"/>
    </row>
    <row r="30" spans="1:27" ht="18.899999999999999" customHeight="1" thickBot="1" x14ac:dyDescent="0.35">
      <c r="A30" s="11" t="s">
        <v>33</v>
      </c>
      <c r="B30" s="90">
        <f t="shared" si="6"/>
        <v>1.7757114048846168E-2</v>
      </c>
      <c r="C30" s="88">
        <f t="shared" si="7"/>
        <v>3.9000400297363846E-2</v>
      </c>
      <c r="D30" s="128"/>
      <c r="E30" s="88">
        <f t="shared" si="8"/>
        <v>-2.320675105485237E-2</v>
      </c>
      <c r="F30" s="88">
        <f t="shared" si="9"/>
        <v>-8.565310492505307E-3</v>
      </c>
      <c r="G30" s="129"/>
      <c r="H30" s="90">
        <f t="shared" si="10"/>
        <v>0.11951325510647548</v>
      </c>
      <c r="I30" s="88">
        <f t="shared" si="11"/>
        <v>5.7037340993024266E-2</v>
      </c>
      <c r="J30" s="128"/>
      <c r="K30" s="88">
        <f t="shared" si="12"/>
        <v>-1.2013332716077962E-2</v>
      </c>
      <c r="L30" s="88">
        <f t="shared" si="13"/>
        <v>3.9578157728092034E-2</v>
      </c>
      <c r="M30" s="130"/>
      <c r="N30" s="131">
        <f t="shared" si="14"/>
        <v>-4.0249156245870554E-2</v>
      </c>
      <c r="O30" s="132">
        <f t="shared" si="15"/>
        <v>-4.578026223691134E-2</v>
      </c>
      <c r="P30" s="133"/>
      <c r="Q30" s="57"/>
      <c r="R30" s="57"/>
      <c r="S30" s="57"/>
      <c r="T30" s="57"/>
      <c r="U30" s="57"/>
      <c r="V30" s="57"/>
      <c r="W30" s="57"/>
      <c r="X30" s="57"/>
      <c r="Y30" s="57"/>
      <c r="Z30" s="57"/>
      <c r="AA30" s="57"/>
    </row>
    <row r="31" spans="1:27" ht="21" customHeight="1" x14ac:dyDescent="0.3">
      <c r="A31" s="266" t="s">
        <v>195</v>
      </c>
      <c r="B31" s="266"/>
      <c r="C31" s="266"/>
      <c r="D31" s="266"/>
      <c r="E31" s="266"/>
      <c r="F31" s="266"/>
      <c r="G31" s="57"/>
      <c r="H31" s="57"/>
      <c r="I31" s="57"/>
      <c r="J31" s="57"/>
      <c r="K31" s="57"/>
      <c r="L31" s="57"/>
      <c r="M31" s="57"/>
      <c r="N31" s="57"/>
      <c r="O31" s="57"/>
      <c r="P31" s="57"/>
      <c r="Q31" s="57"/>
      <c r="R31" s="57"/>
      <c r="S31" s="57"/>
      <c r="T31" s="57"/>
      <c r="U31" s="57"/>
      <c r="V31" s="57"/>
      <c r="W31" s="57"/>
      <c r="X31" s="57"/>
      <c r="Y31" s="57"/>
      <c r="Z31" s="57"/>
      <c r="AA31" s="57"/>
    </row>
    <row r="32" spans="1:27" x14ac:dyDescent="0.3">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row>
    <row r="33" spans="1:27" x14ac:dyDescent="0.3">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row>
    <row r="34" spans="1:27" x14ac:dyDescent="0.3">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row>
    <row r="35" spans="1:27" x14ac:dyDescent="0.3">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row>
    <row r="37" spans="1:27" x14ac:dyDescent="0.3">
      <c r="G37" s="57"/>
    </row>
    <row r="48" spans="1:27" x14ac:dyDescent="0.3">
      <c r="I48" s="57"/>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3.44140625" style="3" customWidth="1"/>
    <col min="15" max="16384" width="9.109375" style="3"/>
  </cols>
  <sheetData>
    <row r="1" spans="1:27" ht="5.25" customHeight="1" x14ac:dyDescent="0.25"/>
    <row r="2" spans="1:27" ht="18.899999999999999" customHeight="1" x14ac:dyDescent="0.3">
      <c r="A2" s="14" t="s">
        <v>163</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tr">
        <f>+'1'!A4</f>
        <v>Janeiro-dezembro</v>
      </c>
      <c r="B4" s="251" t="s">
        <v>6</v>
      </c>
      <c r="C4" s="252"/>
      <c r="D4" s="253"/>
      <c r="E4" s="252" t="s">
        <v>29</v>
      </c>
      <c r="F4" s="252"/>
      <c r="G4" s="252"/>
      <c r="H4" s="254" t="s">
        <v>18</v>
      </c>
      <c r="I4" s="252"/>
      <c r="J4" s="255"/>
      <c r="K4" s="252" t="s">
        <v>19</v>
      </c>
      <c r="L4" s="252"/>
      <c r="M4" s="252"/>
      <c r="N4" s="1"/>
      <c r="O4" s="1"/>
      <c r="P4" s="1"/>
      <c r="Q4" s="1"/>
      <c r="R4" s="1"/>
      <c r="S4" s="1"/>
      <c r="T4" s="1"/>
      <c r="U4" s="1"/>
      <c r="V4" s="1"/>
      <c r="W4" s="1"/>
      <c r="X4" s="1"/>
      <c r="Y4" s="1"/>
      <c r="Z4" s="1"/>
      <c r="AA4" s="1"/>
    </row>
    <row r="5" spans="1:27" ht="30" customHeight="1" x14ac:dyDescent="0.25">
      <c r="A5" s="250"/>
      <c r="B5" s="111">
        <v>2023</v>
      </c>
      <c r="C5" s="112">
        <v>2024</v>
      </c>
      <c r="D5" s="113" t="s">
        <v>182</v>
      </c>
      <c r="E5" s="111">
        <v>2023</v>
      </c>
      <c r="F5" s="112">
        <v>2024</v>
      </c>
      <c r="G5" s="113" t="s">
        <v>182</v>
      </c>
      <c r="H5" s="111">
        <v>2023</v>
      </c>
      <c r="I5" s="112">
        <v>2024</v>
      </c>
      <c r="J5" s="113" t="s">
        <v>182</v>
      </c>
      <c r="K5" s="111">
        <v>2023</v>
      </c>
      <c r="L5" s="112">
        <v>2024</v>
      </c>
      <c r="M5" s="113" t="s">
        <v>182</v>
      </c>
      <c r="N5" s="1"/>
      <c r="O5" s="1"/>
      <c r="P5" s="1"/>
      <c r="Q5" s="1"/>
      <c r="R5" s="1"/>
      <c r="S5" s="1"/>
      <c r="T5" s="1"/>
      <c r="U5" s="1"/>
      <c r="V5" s="1"/>
      <c r="W5" s="1"/>
      <c r="X5" s="1"/>
      <c r="Y5" s="1"/>
      <c r="Z5" s="1"/>
      <c r="AA5" s="1"/>
    </row>
    <row r="6" spans="1:27" ht="18.899999999999999" customHeight="1" x14ac:dyDescent="0.25">
      <c r="A6" s="51" t="s">
        <v>81</v>
      </c>
      <c r="B6" s="36">
        <v>2868</v>
      </c>
      <c r="C6" s="37">
        <v>2898</v>
      </c>
      <c r="D6" s="38">
        <f>(C6/B6)-1</f>
        <v>1.0460251046025215E-2</v>
      </c>
      <c r="E6" s="42">
        <v>33</v>
      </c>
      <c r="F6" s="42">
        <v>29</v>
      </c>
      <c r="G6" s="41">
        <f t="shared" ref="G6:G23" si="0">(F6/E6)-1</f>
        <v>-0.12121212121212122</v>
      </c>
      <c r="H6" s="36">
        <v>200</v>
      </c>
      <c r="I6" s="37">
        <v>199</v>
      </c>
      <c r="J6" s="38">
        <f>(I6/H6)-1</f>
        <v>-5.0000000000000044E-3</v>
      </c>
      <c r="K6" s="42">
        <v>3339</v>
      </c>
      <c r="L6" s="42">
        <v>3386</v>
      </c>
      <c r="M6" s="41">
        <f>(L6/K6)-1</f>
        <v>1.4076070679844177E-2</v>
      </c>
      <c r="N6" s="1"/>
      <c r="O6" s="1"/>
      <c r="P6" s="1"/>
      <c r="Q6" s="1"/>
      <c r="R6" s="1"/>
      <c r="S6" s="1"/>
      <c r="T6" s="1"/>
      <c r="U6" s="1"/>
      <c r="V6" s="1"/>
      <c r="W6" s="1"/>
      <c r="X6" s="1"/>
      <c r="Y6" s="1"/>
      <c r="Z6" s="1"/>
      <c r="AA6" s="1"/>
    </row>
    <row r="7" spans="1:27" ht="18.899999999999999" customHeight="1" x14ac:dyDescent="0.25">
      <c r="A7" s="51" t="s">
        <v>82</v>
      </c>
      <c r="B7" s="39">
        <v>486</v>
      </c>
      <c r="C7" s="42">
        <v>520</v>
      </c>
      <c r="D7" s="43">
        <f t="shared" ref="D7:D23" si="1">(C7/B7)-1</f>
        <v>6.9958847736625529E-2</v>
      </c>
      <c r="E7" s="42">
        <v>26</v>
      </c>
      <c r="F7" s="42">
        <v>23</v>
      </c>
      <c r="G7" s="41">
        <f t="shared" si="0"/>
        <v>-0.11538461538461542</v>
      </c>
      <c r="H7" s="39">
        <v>85</v>
      </c>
      <c r="I7" s="42">
        <v>111</v>
      </c>
      <c r="J7" s="43">
        <f t="shared" ref="J7:J23" si="2">(I7/H7)-1</f>
        <v>0.30588235294117649</v>
      </c>
      <c r="K7" s="42">
        <v>570</v>
      </c>
      <c r="L7" s="42">
        <v>578</v>
      </c>
      <c r="M7" s="41">
        <f t="shared" ref="M7:M23" si="3">(L7/K7)-1</f>
        <v>1.4035087719298289E-2</v>
      </c>
      <c r="N7" s="1"/>
      <c r="O7" s="1"/>
      <c r="P7" s="1"/>
      <c r="Q7" s="1"/>
      <c r="R7" s="1"/>
      <c r="S7" s="1"/>
      <c r="T7" s="1"/>
      <c r="U7" s="1"/>
      <c r="V7" s="1"/>
      <c r="W7" s="1"/>
      <c r="X7" s="1"/>
      <c r="Y7" s="1"/>
      <c r="Z7" s="1"/>
      <c r="AA7" s="1"/>
    </row>
    <row r="8" spans="1:27" ht="18.899999999999999" customHeight="1" x14ac:dyDescent="0.25">
      <c r="A8" s="51" t="s">
        <v>83</v>
      </c>
      <c r="B8" s="39">
        <v>3291</v>
      </c>
      <c r="C8" s="42">
        <v>3312</v>
      </c>
      <c r="D8" s="43">
        <f t="shared" si="1"/>
        <v>6.3810391978122993E-3</v>
      </c>
      <c r="E8" s="42">
        <v>35</v>
      </c>
      <c r="F8" s="42">
        <v>40</v>
      </c>
      <c r="G8" s="41">
        <f t="shared" si="0"/>
        <v>0.14285714285714279</v>
      </c>
      <c r="H8" s="39">
        <v>193</v>
      </c>
      <c r="I8" s="42">
        <v>223</v>
      </c>
      <c r="J8" s="43">
        <f t="shared" si="2"/>
        <v>0.15544041450777213</v>
      </c>
      <c r="K8" s="42">
        <v>3954</v>
      </c>
      <c r="L8" s="42">
        <v>4029</v>
      </c>
      <c r="M8" s="41">
        <f t="shared" si="3"/>
        <v>1.8968133535660181E-2</v>
      </c>
      <c r="N8" s="1"/>
      <c r="O8" s="1"/>
      <c r="P8" s="1"/>
      <c r="Q8" s="1"/>
      <c r="R8" s="1"/>
      <c r="S8" s="1"/>
      <c r="T8" s="1"/>
      <c r="U8" s="1"/>
      <c r="V8" s="1"/>
      <c r="W8" s="1"/>
      <c r="X8" s="1"/>
      <c r="Y8" s="1"/>
      <c r="Z8" s="1"/>
      <c r="AA8" s="1"/>
    </row>
    <row r="9" spans="1:27" ht="18.899999999999999" customHeight="1" x14ac:dyDescent="0.25">
      <c r="A9" s="51" t="s">
        <v>84</v>
      </c>
      <c r="B9" s="39">
        <v>394</v>
      </c>
      <c r="C9" s="42">
        <v>393</v>
      </c>
      <c r="D9" s="43">
        <f t="shared" si="1"/>
        <v>-2.5380710659897998E-3</v>
      </c>
      <c r="E9" s="42">
        <v>3</v>
      </c>
      <c r="F9" s="42">
        <v>9</v>
      </c>
      <c r="G9" s="41">
        <f t="shared" si="0"/>
        <v>2</v>
      </c>
      <c r="H9" s="39">
        <v>50</v>
      </c>
      <c r="I9" s="42">
        <v>49</v>
      </c>
      <c r="J9" s="43">
        <f t="shared" si="2"/>
        <v>-2.0000000000000018E-2</v>
      </c>
      <c r="K9" s="42">
        <v>473</v>
      </c>
      <c r="L9" s="42">
        <v>469</v>
      </c>
      <c r="M9" s="41">
        <f t="shared" si="3"/>
        <v>-8.4566596194503019E-3</v>
      </c>
      <c r="N9" s="1"/>
      <c r="O9" s="1"/>
      <c r="P9" s="1"/>
      <c r="Q9" s="1"/>
      <c r="R9" s="1"/>
      <c r="S9" s="1"/>
      <c r="T9" s="1"/>
      <c r="U9" s="1"/>
      <c r="V9" s="1"/>
      <c r="W9" s="1"/>
      <c r="X9" s="1"/>
      <c r="Y9" s="1"/>
      <c r="Z9" s="1"/>
      <c r="AA9" s="1"/>
    </row>
    <row r="10" spans="1:27" ht="18.899999999999999" customHeight="1" x14ac:dyDescent="0.25">
      <c r="A10" s="51" t="s">
        <v>85</v>
      </c>
      <c r="B10" s="39">
        <v>565</v>
      </c>
      <c r="C10" s="42">
        <v>547</v>
      </c>
      <c r="D10" s="43">
        <f t="shared" si="1"/>
        <v>-3.1858407079646045E-2</v>
      </c>
      <c r="E10" s="42">
        <v>20</v>
      </c>
      <c r="F10" s="42">
        <v>12</v>
      </c>
      <c r="G10" s="41">
        <f t="shared" si="0"/>
        <v>-0.4</v>
      </c>
      <c r="H10" s="39">
        <v>76</v>
      </c>
      <c r="I10" s="42">
        <v>66</v>
      </c>
      <c r="J10" s="43">
        <f t="shared" si="2"/>
        <v>-0.13157894736842102</v>
      </c>
      <c r="K10" s="42">
        <v>660</v>
      </c>
      <c r="L10" s="42">
        <v>616</v>
      </c>
      <c r="M10" s="41">
        <f t="shared" si="3"/>
        <v>-6.6666666666666652E-2</v>
      </c>
      <c r="N10" s="1"/>
      <c r="O10" s="1"/>
      <c r="P10" s="1"/>
      <c r="Q10" s="1"/>
      <c r="R10" s="1"/>
      <c r="S10" s="1"/>
      <c r="T10" s="1"/>
      <c r="U10" s="1"/>
      <c r="V10" s="1"/>
      <c r="W10" s="1"/>
      <c r="X10" s="1"/>
      <c r="Y10" s="1"/>
      <c r="Z10" s="1"/>
      <c r="AA10" s="1"/>
    </row>
    <row r="11" spans="1:27" ht="18.899999999999999" customHeight="1" x14ac:dyDescent="0.25">
      <c r="A11" s="51" t="s">
        <v>86</v>
      </c>
      <c r="B11" s="39">
        <v>1602</v>
      </c>
      <c r="C11" s="42">
        <v>1635</v>
      </c>
      <c r="D11" s="43">
        <f t="shared" si="1"/>
        <v>2.0599250936329527E-2</v>
      </c>
      <c r="E11" s="42">
        <v>23</v>
      </c>
      <c r="F11" s="42">
        <v>25</v>
      </c>
      <c r="G11" s="41">
        <f t="shared" si="0"/>
        <v>8.6956521739130377E-2</v>
      </c>
      <c r="H11" s="39">
        <v>94</v>
      </c>
      <c r="I11" s="42">
        <v>110</v>
      </c>
      <c r="J11" s="43">
        <f t="shared" si="2"/>
        <v>0.17021276595744683</v>
      </c>
      <c r="K11" s="42">
        <v>1858</v>
      </c>
      <c r="L11" s="42">
        <v>1897</v>
      </c>
      <c r="M11" s="41">
        <f t="shared" si="3"/>
        <v>2.0990312163616798E-2</v>
      </c>
      <c r="N11" s="1"/>
      <c r="O11" s="1"/>
      <c r="P11" s="1"/>
      <c r="Q11" s="1"/>
      <c r="R11" s="1"/>
      <c r="S11" s="1"/>
      <c r="T11" s="1"/>
      <c r="U11" s="1"/>
      <c r="V11" s="1"/>
      <c r="W11" s="1"/>
      <c r="X11" s="1"/>
      <c r="Y11" s="1"/>
      <c r="Z11" s="1"/>
      <c r="AA11" s="1"/>
    </row>
    <row r="12" spans="1:27" ht="18.899999999999999" customHeight="1" x14ac:dyDescent="0.25">
      <c r="A12" s="51" t="s">
        <v>87</v>
      </c>
      <c r="B12" s="39">
        <v>458</v>
      </c>
      <c r="C12" s="42">
        <v>515</v>
      </c>
      <c r="D12" s="43">
        <f t="shared" si="1"/>
        <v>0.12445414847161573</v>
      </c>
      <c r="E12" s="42">
        <v>10</v>
      </c>
      <c r="F12" s="42">
        <v>10</v>
      </c>
      <c r="G12" s="41">
        <f t="shared" si="0"/>
        <v>0</v>
      </c>
      <c r="H12" s="39">
        <v>78</v>
      </c>
      <c r="I12" s="42">
        <v>74</v>
      </c>
      <c r="J12" s="43">
        <f t="shared" si="2"/>
        <v>-5.1282051282051322E-2</v>
      </c>
      <c r="K12" s="42">
        <v>532</v>
      </c>
      <c r="L12" s="42">
        <v>591</v>
      </c>
      <c r="M12" s="41">
        <f t="shared" si="3"/>
        <v>0.11090225563909772</v>
      </c>
      <c r="N12" s="1"/>
      <c r="O12" s="1"/>
      <c r="P12" s="1"/>
      <c r="Q12" s="1"/>
      <c r="R12" s="1"/>
      <c r="S12" s="1"/>
      <c r="T12" s="1"/>
      <c r="U12" s="1"/>
      <c r="V12" s="1"/>
      <c r="W12" s="1"/>
      <c r="X12" s="1"/>
      <c r="Y12" s="1"/>
      <c r="Z12" s="1"/>
      <c r="AA12" s="1"/>
    </row>
    <row r="13" spans="1:27" ht="18.899999999999999" customHeight="1" x14ac:dyDescent="0.25">
      <c r="A13" s="51" t="s">
        <v>88</v>
      </c>
      <c r="B13" s="39">
        <v>2149</v>
      </c>
      <c r="C13" s="42">
        <v>2363</v>
      </c>
      <c r="D13" s="43">
        <f t="shared" si="1"/>
        <v>9.9581200558399363E-2</v>
      </c>
      <c r="E13" s="42">
        <v>32</v>
      </c>
      <c r="F13" s="42">
        <v>35</v>
      </c>
      <c r="G13" s="41">
        <f t="shared" si="0"/>
        <v>9.375E-2</v>
      </c>
      <c r="H13" s="39">
        <v>193</v>
      </c>
      <c r="I13" s="42">
        <v>207</v>
      </c>
      <c r="J13" s="43">
        <f t="shared" si="2"/>
        <v>7.2538860103626979E-2</v>
      </c>
      <c r="K13" s="42">
        <v>2403</v>
      </c>
      <c r="L13" s="42">
        <v>2606</v>
      </c>
      <c r="M13" s="41">
        <f t="shared" si="3"/>
        <v>8.447773616312948E-2</v>
      </c>
      <c r="N13" s="1"/>
      <c r="O13" s="1"/>
      <c r="P13" s="1"/>
      <c r="Q13" s="1"/>
      <c r="R13" s="1"/>
      <c r="S13" s="1"/>
      <c r="T13" s="1"/>
      <c r="U13" s="1"/>
      <c r="V13" s="1"/>
      <c r="W13" s="1"/>
      <c r="X13" s="1"/>
      <c r="Y13" s="1"/>
      <c r="Z13" s="1"/>
      <c r="AA13" s="1"/>
    </row>
    <row r="14" spans="1:27" ht="18.899999999999999" customHeight="1" x14ac:dyDescent="0.25">
      <c r="A14" s="51" t="s">
        <v>89</v>
      </c>
      <c r="B14" s="39">
        <v>440</v>
      </c>
      <c r="C14" s="42">
        <v>480</v>
      </c>
      <c r="D14" s="43">
        <f t="shared" si="1"/>
        <v>9.0909090909090828E-2</v>
      </c>
      <c r="E14" s="42">
        <v>11</v>
      </c>
      <c r="F14" s="42">
        <v>16</v>
      </c>
      <c r="G14" s="41">
        <f t="shared" si="0"/>
        <v>0.45454545454545459</v>
      </c>
      <c r="H14" s="39">
        <v>54</v>
      </c>
      <c r="I14" s="42">
        <v>50</v>
      </c>
      <c r="J14" s="43">
        <f t="shared" si="2"/>
        <v>-7.407407407407407E-2</v>
      </c>
      <c r="K14" s="42">
        <v>527</v>
      </c>
      <c r="L14" s="42">
        <v>559</v>
      </c>
      <c r="M14" s="41">
        <f t="shared" si="3"/>
        <v>6.0721062618595889E-2</v>
      </c>
      <c r="N14" s="1"/>
      <c r="O14" s="1"/>
      <c r="P14" s="1"/>
      <c r="Q14" s="1"/>
      <c r="R14" s="1"/>
      <c r="S14" s="1"/>
      <c r="T14" s="1"/>
      <c r="U14" s="1"/>
      <c r="V14" s="1"/>
      <c r="W14" s="1"/>
      <c r="X14" s="1"/>
      <c r="Y14" s="1"/>
      <c r="Z14" s="1"/>
      <c r="AA14" s="1"/>
    </row>
    <row r="15" spans="1:27" ht="18.899999999999999" customHeight="1" x14ac:dyDescent="0.25">
      <c r="A15" s="51" t="s">
        <v>90</v>
      </c>
      <c r="B15" s="39">
        <v>1802</v>
      </c>
      <c r="C15" s="42">
        <v>1857</v>
      </c>
      <c r="D15" s="43">
        <f t="shared" si="1"/>
        <v>3.0521642619311784E-2</v>
      </c>
      <c r="E15" s="42">
        <v>32</v>
      </c>
      <c r="F15" s="42">
        <v>36</v>
      </c>
      <c r="G15" s="41">
        <f t="shared" si="0"/>
        <v>0.125</v>
      </c>
      <c r="H15" s="39">
        <v>157</v>
      </c>
      <c r="I15" s="42">
        <v>185</v>
      </c>
      <c r="J15" s="43">
        <f t="shared" si="2"/>
        <v>0.17834394904458595</v>
      </c>
      <c r="K15" s="42">
        <v>2117</v>
      </c>
      <c r="L15" s="42">
        <v>2121</v>
      </c>
      <c r="M15" s="41">
        <f t="shared" si="3"/>
        <v>1.8894662257911143E-3</v>
      </c>
      <c r="N15" s="1"/>
      <c r="O15" s="1"/>
      <c r="P15" s="1"/>
      <c r="Q15" s="1"/>
      <c r="R15" s="1"/>
      <c r="S15" s="1"/>
      <c r="T15" s="1"/>
      <c r="U15" s="1"/>
      <c r="V15" s="1"/>
      <c r="W15" s="1"/>
      <c r="X15" s="1"/>
      <c r="Y15" s="1"/>
      <c r="Z15" s="1"/>
      <c r="AA15" s="1"/>
    </row>
    <row r="16" spans="1:27" ht="18.899999999999999" customHeight="1" x14ac:dyDescent="0.25">
      <c r="A16" s="51" t="s">
        <v>91</v>
      </c>
      <c r="B16" s="39">
        <v>7248</v>
      </c>
      <c r="C16" s="42">
        <v>7694</v>
      </c>
      <c r="D16" s="43">
        <f t="shared" si="1"/>
        <v>6.1534216335540792E-2</v>
      </c>
      <c r="E16" s="42">
        <v>45</v>
      </c>
      <c r="F16" s="42">
        <v>58</v>
      </c>
      <c r="G16" s="41">
        <f t="shared" si="0"/>
        <v>0.28888888888888897</v>
      </c>
      <c r="H16" s="39">
        <v>311</v>
      </c>
      <c r="I16" s="42">
        <v>330</v>
      </c>
      <c r="J16" s="43">
        <f t="shared" si="2"/>
        <v>6.1093247588424493E-2</v>
      </c>
      <c r="K16" s="42">
        <v>8462</v>
      </c>
      <c r="L16" s="42">
        <v>9036</v>
      </c>
      <c r="M16" s="41">
        <f t="shared" si="3"/>
        <v>6.7832663672890536E-2</v>
      </c>
      <c r="N16" s="1"/>
      <c r="O16" s="1"/>
      <c r="P16" s="1"/>
      <c r="Q16" s="1"/>
      <c r="R16" s="1"/>
      <c r="S16" s="1"/>
      <c r="T16" s="1"/>
      <c r="U16" s="1"/>
      <c r="V16" s="1"/>
      <c r="W16" s="1"/>
      <c r="X16" s="1"/>
      <c r="Y16" s="1"/>
      <c r="Z16" s="1"/>
      <c r="AA16" s="1"/>
    </row>
    <row r="17" spans="1:27" ht="18.899999999999999" customHeight="1" x14ac:dyDescent="0.25">
      <c r="A17" s="51" t="s">
        <v>92</v>
      </c>
      <c r="B17" s="39">
        <v>331</v>
      </c>
      <c r="C17" s="42">
        <v>326</v>
      </c>
      <c r="D17" s="43">
        <f t="shared" si="1"/>
        <v>-1.5105740181268867E-2</v>
      </c>
      <c r="E17" s="42">
        <v>16</v>
      </c>
      <c r="F17" s="42">
        <v>9</v>
      </c>
      <c r="G17" s="41">
        <f t="shared" si="0"/>
        <v>-0.4375</v>
      </c>
      <c r="H17" s="39">
        <v>44</v>
      </c>
      <c r="I17" s="42">
        <v>64</v>
      </c>
      <c r="J17" s="43">
        <f t="shared" si="2"/>
        <v>0.45454545454545459</v>
      </c>
      <c r="K17" s="42">
        <v>389</v>
      </c>
      <c r="L17" s="42">
        <v>364</v>
      </c>
      <c r="M17" s="41">
        <f t="shared" si="3"/>
        <v>-6.4267352185089943E-2</v>
      </c>
      <c r="N17" s="1"/>
      <c r="O17" s="1"/>
      <c r="P17" s="1"/>
      <c r="Q17" s="1"/>
      <c r="R17" s="1"/>
      <c r="S17" s="1"/>
      <c r="T17" s="1"/>
      <c r="U17" s="1"/>
      <c r="V17" s="1"/>
      <c r="W17" s="1"/>
      <c r="X17" s="1"/>
      <c r="Y17" s="1"/>
      <c r="Z17" s="1"/>
      <c r="AA17" s="1"/>
    </row>
    <row r="18" spans="1:27" ht="18.899999999999999" customHeight="1" x14ac:dyDescent="0.25">
      <c r="A18" s="51" t="s">
        <v>93</v>
      </c>
      <c r="B18" s="39">
        <v>6107</v>
      </c>
      <c r="C18" s="42">
        <v>6384</v>
      </c>
      <c r="D18" s="43">
        <f t="shared" si="1"/>
        <v>4.5357786147044443E-2</v>
      </c>
      <c r="E18" s="42">
        <v>50</v>
      </c>
      <c r="F18" s="42">
        <v>55</v>
      </c>
      <c r="G18" s="41">
        <f t="shared" si="0"/>
        <v>0.10000000000000009</v>
      </c>
      <c r="H18" s="39">
        <v>225</v>
      </c>
      <c r="I18" s="42">
        <v>237</v>
      </c>
      <c r="J18" s="43">
        <f t="shared" si="2"/>
        <v>5.3333333333333233E-2</v>
      </c>
      <c r="K18" s="42">
        <v>7263</v>
      </c>
      <c r="L18" s="42">
        <v>7611</v>
      </c>
      <c r="M18" s="41">
        <f t="shared" si="3"/>
        <v>4.7914085088806235E-2</v>
      </c>
      <c r="N18" s="1"/>
      <c r="O18" s="1"/>
      <c r="P18" s="1"/>
      <c r="Q18" s="1"/>
      <c r="R18" s="1"/>
      <c r="S18" s="1"/>
      <c r="T18" s="1"/>
      <c r="U18" s="1"/>
      <c r="V18" s="1"/>
      <c r="W18" s="1"/>
      <c r="X18" s="1"/>
      <c r="Y18" s="1"/>
      <c r="Z18" s="1"/>
      <c r="AA18" s="1"/>
    </row>
    <row r="19" spans="1:27" ht="18.899999999999999" customHeight="1" x14ac:dyDescent="0.25">
      <c r="A19" s="51" t="s">
        <v>94</v>
      </c>
      <c r="B19" s="39">
        <v>1592</v>
      </c>
      <c r="C19" s="42">
        <v>1656</v>
      </c>
      <c r="D19" s="43">
        <f t="shared" si="1"/>
        <v>4.020100502512558E-2</v>
      </c>
      <c r="E19" s="42">
        <v>30</v>
      </c>
      <c r="F19" s="42">
        <v>30</v>
      </c>
      <c r="G19" s="41">
        <f t="shared" si="0"/>
        <v>0</v>
      </c>
      <c r="H19" s="39">
        <v>229</v>
      </c>
      <c r="I19" s="42">
        <v>214</v>
      </c>
      <c r="J19" s="43">
        <f t="shared" si="2"/>
        <v>-6.5502183406113579E-2</v>
      </c>
      <c r="K19" s="42">
        <v>1791</v>
      </c>
      <c r="L19" s="42">
        <v>1926</v>
      </c>
      <c r="M19" s="41">
        <f t="shared" si="3"/>
        <v>7.5376884422110546E-2</v>
      </c>
      <c r="N19" s="1"/>
      <c r="O19" s="1"/>
      <c r="P19" s="1"/>
      <c r="Q19" s="1"/>
      <c r="R19" s="1"/>
      <c r="S19" s="1"/>
      <c r="T19" s="1"/>
      <c r="U19" s="1"/>
      <c r="V19" s="1"/>
      <c r="W19" s="1"/>
      <c r="X19" s="1"/>
      <c r="Y19" s="1"/>
      <c r="Z19" s="1"/>
      <c r="AA19" s="1"/>
    </row>
    <row r="20" spans="1:27" ht="18.899999999999999" customHeight="1" x14ac:dyDescent="0.25">
      <c r="A20" s="51" t="s">
        <v>95</v>
      </c>
      <c r="B20" s="39">
        <v>2775</v>
      </c>
      <c r="C20" s="42">
        <v>2724</v>
      </c>
      <c r="D20" s="43">
        <f t="shared" si="1"/>
        <v>-1.8378378378378413E-2</v>
      </c>
      <c r="E20" s="42">
        <v>50</v>
      </c>
      <c r="F20" s="42">
        <v>31</v>
      </c>
      <c r="G20" s="41">
        <f t="shared" si="0"/>
        <v>-0.38</v>
      </c>
      <c r="H20" s="39">
        <v>200</v>
      </c>
      <c r="I20" s="42">
        <v>206</v>
      </c>
      <c r="J20" s="43">
        <f t="shared" si="2"/>
        <v>3.0000000000000027E-2</v>
      </c>
      <c r="K20" s="42">
        <v>3333</v>
      </c>
      <c r="L20" s="42">
        <v>3272</v>
      </c>
      <c r="M20" s="41">
        <f t="shared" si="3"/>
        <v>-1.8301830183018342E-2</v>
      </c>
      <c r="N20" s="1"/>
      <c r="O20" s="1"/>
      <c r="P20" s="1"/>
      <c r="Q20" s="1"/>
      <c r="R20" s="1"/>
      <c r="S20" s="1"/>
      <c r="T20" s="1"/>
      <c r="U20" s="1"/>
      <c r="V20" s="1"/>
      <c r="W20" s="1"/>
      <c r="X20" s="1"/>
      <c r="Y20" s="1"/>
      <c r="Z20" s="1"/>
      <c r="AA20" s="1"/>
    </row>
    <row r="21" spans="1:27" ht="18.899999999999999" customHeight="1" x14ac:dyDescent="0.25">
      <c r="A21" s="51" t="s">
        <v>96</v>
      </c>
      <c r="B21" s="39">
        <v>843</v>
      </c>
      <c r="C21" s="42">
        <v>945</v>
      </c>
      <c r="D21" s="43">
        <f t="shared" si="1"/>
        <v>0.12099644128113884</v>
      </c>
      <c r="E21" s="42">
        <v>17</v>
      </c>
      <c r="F21" s="42">
        <v>13</v>
      </c>
      <c r="G21" s="41">
        <f t="shared" si="0"/>
        <v>-0.23529411764705888</v>
      </c>
      <c r="H21" s="39">
        <v>74</v>
      </c>
      <c r="I21" s="42">
        <v>73</v>
      </c>
      <c r="J21" s="43">
        <f t="shared" si="2"/>
        <v>-1.3513513513513487E-2</v>
      </c>
      <c r="K21" s="42">
        <v>1003</v>
      </c>
      <c r="L21" s="42">
        <v>1143</v>
      </c>
      <c r="M21" s="41">
        <f t="shared" si="3"/>
        <v>0.13958125623130613</v>
      </c>
      <c r="N21" s="1"/>
      <c r="O21" s="1"/>
      <c r="P21" s="1"/>
      <c r="Q21" s="1"/>
      <c r="R21" s="1"/>
      <c r="S21" s="1"/>
      <c r="T21" s="1"/>
      <c r="U21" s="1"/>
      <c r="V21" s="1"/>
      <c r="W21" s="1"/>
      <c r="X21" s="1"/>
      <c r="Y21" s="1"/>
      <c r="Z21" s="1"/>
      <c r="AA21" s="1"/>
    </row>
    <row r="22" spans="1:27" ht="18.899999999999999" customHeight="1" x14ac:dyDescent="0.25">
      <c r="A22" s="51" t="s">
        <v>97</v>
      </c>
      <c r="B22" s="39">
        <v>665</v>
      </c>
      <c r="C22" s="42">
        <v>668</v>
      </c>
      <c r="D22" s="43">
        <f t="shared" si="1"/>
        <v>4.5112781954887993E-3</v>
      </c>
      <c r="E22" s="42">
        <v>19</v>
      </c>
      <c r="F22" s="42">
        <v>11</v>
      </c>
      <c r="G22" s="41">
        <f t="shared" si="0"/>
        <v>-0.42105263157894735</v>
      </c>
      <c r="H22" s="39">
        <v>64</v>
      </c>
      <c r="I22" s="42">
        <v>59</v>
      </c>
      <c r="J22" s="43">
        <f t="shared" si="2"/>
        <v>-7.8125E-2</v>
      </c>
      <c r="K22" s="42">
        <v>778</v>
      </c>
      <c r="L22" s="42">
        <v>795</v>
      </c>
      <c r="M22" s="41">
        <f t="shared" si="3"/>
        <v>2.185089974293053E-2</v>
      </c>
      <c r="N22" s="1"/>
      <c r="O22" s="1"/>
      <c r="P22" s="1"/>
      <c r="Q22" s="1"/>
      <c r="R22" s="1"/>
      <c r="S22" s="1"/>
      <c r="T22" s="1"/>
      <c r="U22" s="1"/>
      <c r="V22" s="1"/>
      <c r="W22" s="1"/>
      <c r="X22" s="1"/>
      <c r="Y22" s="1"/>
      <c r="Z22" s="1"/>
      <c r="AA22" s="1"/>
    </row>
    <row r="23" spans="1:27" ht="18.899999999999999" customHeight="1" x14ac:dyDescent="0.25">
      <c r="A23" s="51" t="s">
        <v>98</v>
      </c>
      <c r="B23" s="39">
        <v>1358</v>
      </c>
      <c r="C23" s="42">
        <v>1421</v>
      </c>
      <c r="D23" s="43">
        <f t="shared" si="1"/>
        <v>4.6391752577319645E-2</v>
      </c>
      <c r="E23" s="42">
        <v>15</v>
      </c>
      <c r="F23" s="42">
        <v>21</v>
      </c>
      <c r="G23" s="41">
        <f t="shared" si="0"/>
        <v>0.39999999999999991</v>
      </c>
      <c r="H23" s="39">
        <v>110</v>
      </c>
      <c r="I23" s="42">
        <v>119</v>
      </c>
      <c r="J23" s="43">
        <f t="shared" si="2"/>
        <v>8.181818181818179E-2</v>
      </c>
      <c r="K23" s="42">
        <v>1606</v>
      </c>
      <c r="L23" s="42">
        <v>1684</v>
      </c>
      <c r="M23" s="41">
        <f t="shared" si="3"/>
        <v>4.8567870485678677E-2</v>
      </c>
      <c r="N23" s="1"/>
      <c r="O23" s="1"/>
      <c r="P23" s="1"/>
      <c r="Q23" s="1"/>
      <c r="R23" s="1"/>
      <c r="S23" s="1"/>
      <c r="T23" s="1"/>
      <c r="U23" s="1"/>
      <c r="V23" s="1"/>
      <c r="W23" s="1"/>
      <c r="X23" s="1"/>
      <c r="Y23" s="1"/>
      <c r="Z23" s="1"/>
      <c r="AA23" s="1"/>
    </row>
    <row r="24" spans="1:27" ht="18.899999999999999" customHeight="1" thickBot="1" x14ac:dyDescent="0.3">
      <c r="A24" s="11" t="s">
        <v>33</v>
      </c>
      <c r="B24" s="8">
        <f>SUM(B6:B23)</f>
        <v>34974</v>
      </c>
      <c r="C24" s="12">
        <f>SUM(C6:C23)</f>
        <v>36338</v>
      </c>
      <c r="D24" s="32">
        <f>(C24/B24)-1</f>
        <v>3.9000400297363846E-2</v>
      </c>
      <c r="E24" s="12">
        <f>SUM(E6:E23)</f>
        <v>467</v>
      </c>
      <c r="F24" s="12">
        <f>SUM(F6:F23)</f>
        <v>463</v>
      </c>
      <c r="G24" s="26">
        <f>(F24/E24)-1</f>
        <v>-8.565310492505307E-3</v>
      </c>
      <c r="H24" s="8">
        <f>SUM(H6:H23)</f>
        <v>2437</v>
      </c>
      <c r="I24" s="12">
        <f>SUM(I6:I23)</f>
        <v>2576</v>
      </c>
      <c r="J24" s="32">
        <f>(I24/H24)-1</f>
        <v>5.7037340993024266E-2</v>
      </c>
      <c r="K24" s="12">
        <f>SUM(K6:K23)</f>
        <v>41058</v>
      </c>
      <c r="L24" s="12">
        <f>SUM(L6:L23)</f>
        <v>42683</v>
      </c>
      <c r="M24" s="26">
        <f>(L24/K24)-1</f>
        <v>3.9578157728092034E-2</v>
      </c>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election activeCell="H2" sqref="H2"/>
    </sheetView>
  </sheetViews>
  <sheetFormatPr defaultColWidth="9.109375" defaultRowHeight="12" x14ac:dyDescent="0.25"/>
  <cols>
    <col min="1" max="1" width="18.6640625" style="3" customWidth="1"/>
    <col min="2" max="10" width="7.88671875" style="3" customWidth="1"/>
    <col min="11" max="11" width="3.33203125" style="3" customWidth="1"/>
    <col min="12" max="16384" width="9.109375" style="3"/>
  </cols>
  <sheetData>
    <row r="1" spans="1:21" ht="6" customHeight="1" x14ac:dyDescent="0.25"/>
    <row r="2" spans="1:21" ht="18.899999999999999" customHeight="1" x14ac:dyDescent="0.3">
      <c r="A2" s="14" t="s">
        <v>197</v>
      </c>
      <c r="B2" s="15"/>
      <c r="C2" s="1"/>
      <c r="D2" s="1"/>
      <c r="E2" s="1"/>
      <c r="F2" s="1"/>
      <c r="G2" s="1"/>
      <c r="H2" s="1"/>
      <c r="I2" s="1"/>
      <c r="J2" s="1"/>
      <c r="K2" s="1"/>
      <c r="L2" s="1"/>
      <c r="M2" s="1"/>
      <c r="N2" s="1"/>
      <c r="O2" s="1"/>
      <c r="P2" s="1"/>
      <c r="Q2" s="1"/>
      <c r="R2" s="1"/>
      <c r="S2" s="1"/>
      <c r="T2" s="1"/>
      <c r="U2" s="1"/>
    </row>
    <row r="3" spans="1:21" ht="18.899999999999999" customHeight="1" thickBot="1" x14ac:dyDescent="0.3">
      <c r="A3" s="2"/>
      <c r="B3" s="2"/>
      <c r="C3" s="1"/>
      <c r="D3" s="1"/>
      <c r="E3" s="1"/>
      <c r="F3" s="1"/>
      <c r="G3" s="1"/>
      <c r="H3" s="1"/>
      <c r="I3" s="1"/>
      <c r="J3" s="1"/>
      <c r="K3" s="1"/>
      <c r="L3" s="1"/>
      <c r="M3" s="1"/>
      <c r="N3" s="1"/>
      <c r="O3" s="1"/>
      <c r="P3" s="1"/>
      <c r="Q3" s="1"/>
      <c r="R3" s="1"/>
      <c r="S3" s="1"/>
      <c r="T3" s="1"/>
      <c r="U3" s="1"/>
    </row>
    <row r="4" spans="1:21" ht="18.899999999999999" customHeight="1" x14ac:dyDescent="0.25">
      <c r="A4" s="249" t="str">
        <f>+'1'!A4</f>
        <v>Janeiro-dezembro</v>
      </c>
      <c r="B4" s="251" t="s">
        <v>29</v>
      </c>
      <c r="C4" s="252"/>
      <c r="D4" s="253"/>
      <c r="E4" s="251" t="s">
        <v>18</v>
      </c>
      <c r="F4" s="252"/>
      <c r="G4" s="253"/>
      <c r="H4" s="252" t="s">
        <v>19</v>
      </c>
      <c r="I4" s="252"/>
      <c r="J4" s="252"/>
      <c r="K4" s="1"/>
      <c r="L4" s="1"/>
      <c r="M4" s="1"/>
      <c r="N4" s="1"/>
      <c r="O4" s="1"/>
      <c r="P4" s="1"/>
      <c r="Q4" s="1"/>
      <c r="R4" s="1"/>
      <c r="S4" s="1"/>
      <c r="T4" s="1"/>
      <c r="U4" s="1"/>
    </row>
    <row r="5" spans="1:21" ht="30" customHeight="1" x14ac:dyDescent="0.25">
      <c r="A5" s="250"/>
      <c r="B5" s="28">
        <v>2019</v>
      </c>
      <c r="C5" s="27">
        <v>2023</v>
      </c>
      <c r="D5" s="203">
        <v>2024</v>
      </c>
      <c r="E5" s="28">
        <v>2019</v>
      </c>
      <c r="F5" s="27">
        <v>2023</v>
      </c>
      <c r="G5" s="203">
        <v>2024</v>
      </c>
      <c r="H5" s="28">
        <v>2019</v>
      </c>
      <c r="I5" s="27">
        <v>2023</v>
      </c>
      <c r="J5" s="203">
        <v>2024</v>
      </c>
      <c r="K5" s="1"/>
      <c r="L5" s="1"/>
      <c r="M5" s="1"/>
      <c r="N5" s="1"/>
      <c r="O5" s="1"/>
      <c r="P5" s="1"/>
      <c r="Q5" s="1"/>
      <c r="R5" s="1"/>
      <c r="S5" s="1"/>
      <c r="T5" s="1"/>
      <c r="U5" s="1"/>
    </row>
    <row r="6" spans="1:21" ht="18.899999999999999" customHeight="1" x14ac:dyDescent="0.25">
      <c r="A6" s="51" t="s">
        <v>99</v>
      </c>
      <c r="B6" s="98">
        <v>314</v>
      </c>
      <c r="C6" s="99">
        <v>338</v>
      </c>
      <c r="D6" s="100">
        <v>339</v>
      </c>
      <c r="E6" s="42">
        <v>1452</v>
      </c>
      <c r="F6" s="42">
        <v>1713</v>
      </c>
      <c r="G6" s="101">
        <v>1728</v>
      </c>
      <c r="H6" s="36">
        <v>27762</v>
      </c>
      <c r="I6" s="37">
        <v>27783</v>
      </c>
      <c r="J6" s="102">
        <v>28992</v>
      </c>
      <c r="K6" s="1"/>
      <c r="L6" s="1"/>
      <c r="M6" s="1"/>
      <c r="N6" s="1"/>
      <c r="O6" s="1"/>
      <c r="P6" s="1"/>
      <c r="Q6" s="1"/>
      <c r="R6" s="1"/>
      <c r="S6" s="1"/>
      <c r="T6" s="1"/>
      <c r="U6" s="1"/>
    </row>
    <row r="7" spans="1:21" ht="18.899999999999999" customHeight="1" x14ac:dyDescent="0.25">
      <c r="A7" s="51" t="s">
        <v>100</v>
      </c>
      <c r="B7" s="103">
        <v>86</v>
      </c>
      <c r="C7" s="104">
        <v>72</v>
      </c>
      <c r="D7" s="105">
        <v>55</v>
      </c>
      <c r="E7" s="42">
        <v>386</v>
      </c>
      <c r="F7" s="42">
        <v>365</v>
      </c>
      <c r="G7" s="101">
        <v>416</v>
      </c>
      <c r="H7" s="39">
        <v>10254</v>
      </c>
      <c r="I7" s="42">
        <v>8818</v>
      </c>
      <c r="J7" s="101">
        <v>9040</v>
      </c>
      <c r="K7" s="1"/>
      <c r="L7" s="1"/>
      <c r="M7" s="1"/>
      <c r="N7" s="1"/>
      <c r="O7" s="1"/>
      <c r="P7" s="1"/>
      <c r="Q7" s="1"/>
      <c r="R7" s="1"/>
      <c r="S7" s="1"/>
      <c r="T7" s="1"/>
      <c r="U7" s="1"/>
    </row>
    <row r="8" spans="1:21" ht="18.899999999999999" customHeight="1" x14ac:dyDescent="0.25">
      <c r="A8" s="51" t="s">
        <v>101</v>
      </c>
      <c r="B8" s="103">
        <v>74</v>
      </c>
      <c r="C8" s="104">
        <v>57</v>
      </c>
      <c r="D8" s="105">
        <v>69</v>
      </c>
      <c r="E8" s="42">
        <v>463</v>
      </c>
      <c r="F8" s="42">
        <v>359</v>
      </c>
      <c r="G8" s="101">
        <v>432</v>
      </c>
      <c r="H8" s="39">
        <v>5186</v>
      </c>
      <c r="I8" s="42">
        <v>4457</v>
      </c>
      <c r="J8" s="101">
        <v>4651</v>
      </c>
      <c r="K8" s="1"/>
      <c r="L8" s="1"/>
      <c r="M8" s="1"/>
      <c r="N8" s="1"/>
      <c r="O8" s="1"/>
      <c r="P8" s="1"/>
      <c r="Q8" s="1"/>
      <c r="R8" s="1"/>
      <c r="S8" s="1"/>
      <c r="T8" s="1"/>
      <c r="U8" s="1"/>
    </row>
    <row r="9" spans="1:21" ht="18.899999999999999" customHeight="1" thickBot="1" x14ac:dyDescent="0.3">
      <c r="A9" s="11" t="s">
        <v>33</v>
      </c>
      <c r="B9" s="8">
        <f t="shared" ref="B9:J9" si="0">SUM(B6:B8)</f>
        <v>474</v>
      </c>
      <c r="C9" s="12">
        <f t="shared" si="0"/>
        <v>467</v>
      </c>
      <c r="D9" s="73">
        <f t="shared" si="0"/>
        <v>463</v>
      </c>
      <c r="E9" s="12">
        <f t="shared" si="0"/>
        <v>2301</v>
      </c>
      <c r="F9" s="12">
        <f t="shared" si="0"/>
        <v>2437</v>
      </c>
      <c r="G9" s="12">
        <f t="shared" si="0"/>
        <v>2576</v>
      </c>
      <c r="H9" s="8">
        <f t="shared" si="0"/>
        <v>43202</v>
      </c>
      <c r="I9" s="12">
        <f t="shared" si="0"/>
        <v>41058</v>
      </c>
      <c r="J9" s="12">
        <f t="shared" si="0"/>
        <v>42683</v>
      </c>
      <c r="K9" s="1"/>
      <c r="L9" s="1"/>
      <c r="M9" s="1"/>
      <c r="N9" s="1"/>
      <c r="O9" s="1"/>
      <c r="P9" s="1"/>
      <c r="Q9" s="1"/>
      <c r="R9" s="1"/>
      <c r="S9" s="1"/>
      <c r="T9" s="1"/>
      <c r="U9" s="1"/>
    </row>
    <row r="10" spans="1:21" ht="18.899999999999999" customHeight="1" x14ac:dyDescent="0.25">
      <c r="A10" s="1"/>
      <c r="B10" s="1"/>
      <c r="C10" s="1"/>
      <c r="D10" s="1"/>
      <c r="E10" s="1"/>
      <c r="F10" s="1"/>
      <c r="G10" s="1"/>
      <c r="H10" s="1"/>
      <c r="I10" s="1"/>
      <c r="J10" s="1"/>
      <c r="K10" s="1"/>
      <c r="L10" s="1"/>
      <c r="M10" s="1"/>
      <c r="N10" s="1"/>
      <c r="O10" s="1"/>
      <c r="P10" s="1"/>
      <c r="Q10" s="1"/>
      <c r="R10" s="1"/>
      <c r="S10" s="1"/>
      <c r="T10" s="1"/>
      <c r="U10" s="1"/>
    </row>
    <row r="11" spans="1:21" ht="18.899999999999999" customHeight="1" x14ac:dyDescent="0.3">
      <c r="A11" s="14" t="s">
        <v>198</v>
      </c>
      <c r="B11" s="2"/>
      <c r="C11" s="2"/>
      <c r="D11" s="2"/>
      <c r="E11" s="1"/>
      <c r="F11" s="1"/>
      <c r="G11" s="1"/>
      <c r="H11" s="1"/>
      <c r="I11" s="1"/>
      <c r="J11" s="1"/>
      <c r="K11" s="1"/>
      <c r="L11" s="1"/>
      <c r="M11" s="1"/>
      <c r="N11" s="1"/>
      <c r="O11" s="1"/>
      <c r="P11" s="1"/>
      <c r="Q11" s="1"/>
      <c r="R11" s="1"/>
      <c r="S11" s="1"/>
      <c r="T11" s="1"/>
      <c r="U11" s="1"/>
    </row>
    <row r="12" spans="1:21" ht="18.899999999999999" customHeight="1" thickBot="1" x14ac:dyDescent="0.3">
      <c r="A12" s="2"/>
      <c r="B12" s="2"/>
      <c r="C12" s="2"/>
      <c r="D12" s="2"/>
      <c r="E12" s="1"/>
      <c r="F12" s="1"/>
      <c r="G12" s="1"/>
      <c r="H12" s="1"/>
      <c r="I12" s="1"/>
      <c r="J12" s="1"/>
      <c r="K12" s="1"/>
      <c r="L12" s="1"/>
      <c r="M12" s="1"/>
      <c r="N12" s="1"/>
      <c r="O12" s="1"/>
      <c r="P12" s="1"/>
      <c r="Q12" s="1"/>
      <c r="R12" s="1"/>
      <c r="S12" s="1"/>
      <c r="T12" s="1"/>
      <c r="U12" s="1"/>
    </row>
    <row r="13" spans="1:21" ht="18.899999999999999" customHeight="1" x14ac:dyDescent="0.25">
      <c r="A13" s="249" t="str">
        <f>+'1'!A4</f>
        <v>Janeiro-dezembro</v>
      </c>
      <c r="B13" s="251" t="s">
        <v>29</v>
      </c>
      <c r="C13" s="252"/>
      <c r="D13" s="252"/>
      <c r="E13" s="251" t="s">
        <v>18</v>
      </c>
      <c r="F13" s="252"/>
      <c r="G13" s="253"/>
      <c r="H13" s="252" t="s">
        <v>19</v>
      </c>
      <c r="I13" s="252"/>
      <c r="J13" s="252"/>
      <c r="K13" s="1"/>
      <c r="L13" s="1"/>
      <c r="M13" s="1"/>
      <c r="N13" s="1"/>
      <c r="O13" s="1"/>
      <c r="P13" s="1"/>
      <c r="Q13" s="1"/>
      <c r="R13" s="1"/>
      <c r="S13" s="1"/>
      <c r="T13" s="1"/>
      <c r="U13" s="1"/>
    </row>
    <row r="14" spans="1:21" ht="18.899999999999999" customHeight="1" x14ac:dyDescent="0.25">
      <c r="A14" s="250"/>
      <c r="B14" s="267" t="s">
        <v>144</v>
      </c>
      <c r="C14" s="268"/>
      <c r="D14" s="268"/>
      <c r="E14" s="268"/>
      <c r="F14" s="268"/>
      <c r="G14" s="268"/>
      <c r="H14" s="268"/>
      <c r="I14" s="268"/>
      <c r="J14" s="268"/>
      <c r="K14" s="1"/>
      <c r="L14" s="1"/>
      <c r="M14" s="1"/>
      <c r="N14" s="1"/>
      <c r="O14" s="1"/>
      <c r="P14" s="1"/>
      <c r="Q14" s="1"/>
      <c r="R14" s="1"/>
      <c r="S14" s="1"/>
      <c r="T14" s="1"/>
      <c r="U14" s="1"/>
    </row>
    <row r="15" spans="1:21" ht="18.899999999999999" customHeight="1" x14ac:dyDescent="0.25">
      <c r="A15" s="210"/>
      <c r="B15" s="106" t="s">
        <v>183</v>
      </c>
      <c r="C15" s="107" t="s">
        <v>184</v>
      </c>
      <c r="D15" s="108"/>
      <c r="E15" s="106" t="s">
        <v>183</v>
      </c>
      <c r="F15" s="107" t="s">
        <v>184</v>
      </c>
      <c r="G15" s="107"/>
      <c r="H15" s="106" t="s">
        <v>183</v>
      </c>
      <c r="I15" s="107" t="s">
        <v>184</v>
      </c>
      <c r="J15" s="107"/>
      <c r="K15" s="1"/>
      <c r="L15" s="1"/>
      <c r="M15" s="1"/>
      <c r="N15" s="1"/>
      <c r="O15" s="1"/>
      <c r="P15" s="1"/>
      <c r="Q15" s="1"/>
      <c r="R15" s="1"/>
      <c r="S15" s="1"/>
      <c r="T15" s="1"/>
      <c r="U15" s="1"/>
    </row>
    <row r="16" spans="1:21" ht="18.899999999999999" customHeight="1" x14ac:dyDescent="0.25">
      <c r="A16" s="51" t="s">
        <v>99</v>
      </c>
      <c r="B16" s="83">
        <f>(D6/B6)-1</f>
        <v>7.9617834394904552E-2</v>
      </c>
      <c r="C16" s="81">
        <f>(D6/C6)-1</f>
        <v>2.9585798816567088E-3</v>
      </c>
      <c r="D16" s="84"/>
      <c r="E16" s="81">
        <f>(G6/E6)-1</f>
        <v>0.19008264462809921</v>
      </c>
      <c r="F16" s="81">
        <f>(G6/F6)-1</f>
        <v>8.7565674255691839E-3</v>
      </c>
      <c r="G16" s="82"/>
      <c r="H16" s="83">
        <f>(J6/H6)-1</f>
        <v>4.4305165333909713E-2</v>
      </c>
      <c r="I16" s="81">
        <f>(J6/I6)-1</f>
        <v>4.3515819026023195E-2</v>
      </c>
      <c r="K16" s="1"/>
      <c r="L16" s="1"/>
      <c r="M16" s="1"/>
      <c r="N16" s="1"/>
      <c r="O16" s="1"/>
      <c r="P16" s="1"/>
      <c r="Q16" s="1"/>
      <c r="R16" s="1"/>
      <c r="S16" s="1"/>
      <c r="T16" s="1"/>
      <c r="U16" s="1"/>
    </row>
    <row r="17" spans="1:21" ht="18.899999999999999" customHeight="1" x14ac:dyDescent="0.25">
      <c r="A17" s="51" t="s">
        <v>100</v>
      </c>
      <c r="B17" s="83">
        <f>(D7/B7)-1</f>
        <v>-0.36046511627906974</v>
      </c>
      <c r="C17" s="81">
        <f>(D7/C7)-1</f>
        <v>-0.23611111111111116</v>
      </c>
      <c r="D17" s="84"/>
      <c r="E17" s="81">
        <f>(G7/E7)-1</f>
        <v>7.7720207253886064E-2</v>
      </c>
      <c r="F17" s="81">
        <f>(G7/F7)-1</f>
        <v>0.13972602739726026</v>
      </c>
      <c r="G17" s="82"/>
      <c r="H17" s="83">
        <f>(J7/H7)-1</f>
        <v>-0.11839282231324366</v>
      </c>
      <c r="I17" s="81">
        <f>(J7/I7)-1</f>
        <v>2.5175776820140605E-2</v>
      </c>
      <c r="K17" s="1"/>
      <c r="L17" s="1"/>
      <c r="M17" s="1"/>
      <c r="N17" s="1"/>
      <c r="O17" s="1"/>
      <c r="P17" s="1"/>
      <c r="Q17" s="1"/>
      <c r="R17" s="1"/>
      <c r="S17" s="1"/>
      <c r="T17" s="1"/>
      <c r="U17" s="1"/>
    </row>
    <row r="18" spans="1:21" ht="18.899999999999999" customHeight="1" x14ac:dyDescent="0.25">
      <c r="A18" s="51" t="s">
        <v>101</v>
      </c>
      <c r="B18" s="83">
        <f>(D8/B8)-1</f>
        <v>-6.7567567567567544E-2</v>
      </c>
      <c r="C18" s="81">
        <f>(D8/C8)-1</f>
        <v>0.21052631578947367</v>
      </c>
      <c r="D18" s="84"/>
      <c r="E18" s="81">
        <f>(G8/E8)-1</f>
        <v>-6.6954643628509669E-2</v>
      </c>
      <c r="F18" s="81">
        <f>(G8/F8)-1</f>
        <v>0.20334261838440115</v>
      </c>
      <c r="G18" s="82"/>
      <c r="H18" s="83">
        <f>(J8/H8)-1</f>
        <v>-0.10316236020053993</v>
      </c>
      <c r="I18" s="81">
        <f>(J8/I8)-1</f>
        <v>4.3527036122952723E-2</v>
      </c>
      <c r="K18" s="1"/>
      <c r="L18" s="1"/>
      <c r="M18" s="1"/>
      <c r="N18" s="1"/>
      <c r="O18" s="1"/>
      <c r="P18" s="1"/>
      <c r="Q18" s="1"/>
      <c r="R18" s="1"/>
      <c r="S18" s="1"/>
      <c r="T18" s="1"/>
      <c r="U18" s="1"/>
    </row>
    <row r="19" spans="1:21" ht="18.899999999999999" customHeight="1" thickBot="1" x14ac:dyDescent="0.3">
      <c r="A19" s="11" t="s">
        <v>33</v>
      </c>
      <c r="B19" s="90">
        <f>(D9/B9)-1</f>
        <v>-2.320675105485237E-2</v>
      </c>
      <c r="C19" s="88">
        <f>(D9/C9)-1</f>
        <v>-8.565310492505307E-3</v>
      </c>
      <c r="D19" s="109"/>
      <c r="E19" s="88">
        <f>(G9/E9)-1</f>
        <v>0.11951325510647548</v>
      </c>
      <c r="F19" s="88">
        <f>(G9/F9)-1</f>
        <v>5.7037340993024266E-2</v>
      </c>
      <c r="G19" s="89"/>
      <c r="H19" s="90">
        <f>(J9/H9)-1</f>
        <v>-1.2013332716077962E-2</v>
      </c>
      <c r="I19" s="88">
        <f>(J9/I9)-1</f>
        <v>3.9578157728092034E-2</v>
      </c>
      <c r="J19" s="110"/>
      <c r="K19" s="1"/>
      <c r="L19" s="1"/>
      <c r="M19" s="1"/>
      <c r="N19" s="1"/>
      <c r="O19" s="1"/>
      <c r="P19" s="1"/>
      <c r="Q19" s="1"/>
      <c r="R19" s="1"/>
      <c r="S19" s="1"/>
      <c r="T19" s="1"/>
      <c r="U19" s="1"/>
    </row>
    <row r="20" spans="1:21" ht="18.899999999999999" customHeight="1" x14ac:dyDescent="0.25">
      <c r="A20" s="1"/>
      <c r="B20" s="1"/>
      <c r="C20" s="1"/>
      <c r="D20" s="1"/>
      <c r="E20" s="1"/>
      <c r="F20" s="1"/>
      <c r="G20" s="1"/>
      <c r="H20" s="1"/>
      <c r="I20" s="1"/>
      <c r="J20" s="1"/>
      <c r="K20" s="1"/>
      <c r="L20" s="1"/>
      <c r="M20" s="1"/>
      <c r="N20" s="1"/>
      <c r="O20" s="1"/>
      <c r="P20" s="1"/>
      <c r="Q20" s="1"/>
      <c r="R20" s="1"/>
      <c r="S20" s="1"/>
      <c r="T20" s="1"/>
      <c r="U20" s="1"/>
    </row>
    <row r="21" spans="1:21" ht="18.899999999999999" customHeight="1" x14ac:dyDescent="0.25">
      <c r="A21" s="1"/>
      <c r="B21" s="1"/>
      <c r="C21" s="1"/>
      <c r="D21" s="1"/>
      <c r="E21" s="1"/>
      <c r="F21" s="1"/>
      <c r="G21" s="1"/>
      <c r="H21" s="1"/>
      <c r="I21" s="1"/>
      <c r="J21" s="1"/>
      <c r="K21" s="1"/>
      <c r="L21" s="1"/>
      <c r="M21" s="1"/>
      <c r="N21" s="1"/>
      <c r="O21" s="1"/>
      <c r="P21" s="1"/>
      <c r="Q21" s="1"/>
      <c r="R21" s="1"/>
      <c r="S21" s="1"/>
      <c r="T21" s="1"/>
      <c r="U21" s="1"/>
    </row>
    <row r="22" spans="1:21" ht="18.899999999999999" customHeight="1" x14ac:dyDescent="0.25">
      <c r="A22" s="1"/>
      <c r="B22" s="1"/>
      <c r="C22" s="1"/>
      <c r="D22" s="1"/>
      <c r="E22" s="1"/>
      <c r="F22" s="1"/>
      <c r="G22" s="1"/>
      <c r="H22" s="1"/>
      <c r="I22" s="1"/>
      <c r="J22" s="1"/>
      <c r="K22" s="1"/>
      <c r="L22" s="1"/>
      <c r="M22" s="1"/>
      <c r="N22" s="1"/>
      <c r="O22" s="1"/>
      <c r="P22" s="1"/>
      <c r="Q22" s="1"/>
      <c r="R22" s="1"/>
      <c r="S22" s="1"/>
      <c r="T22" s="1"/>
      <c r="U22" s="1"/>
    </row>
    <row r="23" spans="1:21" ht="18.899999999999999" customHeight="1" x14ac:dyDescent="0.25">
      <c r="A23" s="1"/>
      <c r="B23" s="1"/>
      <c r="C23" s="1"/>
      <c r="D23" s="1"/>
      <c r="E23" s="1"/>
      <c r="F23" s="1"/>
      <c r="G23" s="1"/>
      <c r="H23" s="1"/>
      <c r="I23" s="1"/>
      <c r="J23" s="1"/>
      <c r="K23" s="1"/>
      <c r="L23" s="1"/>
      <c r="M23" s="1"/>
      <c r="N23" s="1"/>
      <c r="O23" s="1"/>
      <c r="P23" s="1"/>
      <c r="Q23" s="1"/>
      <c r="R23" s="1"/>
      <c r="S23" s="1"/>
      <c r="T23" s="1"/>
      <c r="U23" s="1"/>
    </row>
    <row r="24" spans="1:21" ht="18.899999999999999" customHeight="1" x14ac:dyDescent="0.25">
      <c r="A24" s="1"/>
      <c r="B24" s="1"/>
      <c r="C24" s="1"/>
      <c r="D24" s="1"/>
      <c r="E24" s="1"/>
      <c r="F24" s="1"/>
      <c r="G24" s="1"/>
      <c r="H24" s="1"/>
      <c r="I24" s="1"/>
      <c r="J24" s="1"/>
      <c r="K24" s="1"/>
      <c r="L24" s="1"/>
      <c r="M24" s="1"/>
      <c r="N24" s="1"/>
      <c r="O24" s="1"/>
      <c r="P24" s="1"/>
      <c r="Q24" s="1"/>
      <c r="R24" s="1"/>
      <c r="S24" s="1"/>
      <c r="T24" s="1"/>
      <c r="U24" s="1"/>
    </row>
    <row r="25" spans="1:21" ht="18.899999999999999" customHeight="1" x14ac:dyDescent="0.25">
      <c r="A25" s="1"/>
      <c r="B25" s="1"/>
      <c r="C25" s="1"/>
      <c r="D25" s="1"/>
      <c r="E25" s="1"/>
      <c r="F25" s="1"/>
      <c r="G25" s="1"/>
      <c r="H25" s="1"/>
      <c r="I25" s="1"/>
      <c r="J25" s="1"/>
      <c r="K25" s="1"/>
      <c r="L25" s="1"/>
      <c r="M25" s="1"/>
      <c r="N25" s="1"/>
      <c r="O25" s="1"/>
      <c r="P25" s="1"/>
      <c r="Q25" s="1"/>
      <c r="R25" s="1"/>
      <c r="S25" s="1"/>
      <c r="T25" s="1"/>
      <c r="U25" s="1"/>
    </row>
    <row r="26" spans="1:21" ht="18.899999999999999" customHeight="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7" spans="7:9" x14ac:dyDescent="0.25">
      <c r="G37" s="1"/>
    </row>
    <row r="48" spans="7:9" x14ac:dyDescent="0.25">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6" width="9.6640625" style="3" customWidth="1"/>
    <col min="7" max="7" width="4.44140625" style="3" customWidth="1"/>
    <col min="8" max="16384" width="9.109375" style="3"/>
  </cols>
  <sheetData>
    <row r="1" spans="1:27" ht="6.75" customHeight="1" x14ac:dyDescent="0.25"/>
    <row r="2" spans="1:27" ht="18.899999999999999" customHeight="1" x14ac:dyDescent="0.3">
      <c r="A2" s="14" t="s">
        <v>164</v>
      </c>
      <c r="B2" s="15"/>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2"/>
      <c r="G3" s="1"/>
      <c r="H3" s="1"/>
      <c r="I3" s="1"/>
      <c r="J3" s="1"/>
      <c r="K3" s="1"/>
      <c r="L3" s="1"/>
      <c r="M3" s="1"/>
      <c r="N3" s="1"/>
      <c r="O3" s="1"/>
      <c r="P3" s="1"/>
      <c r="Q3" s="1"/>
      <c r="R3" s="1"/>
      <c r="S3" s="1"/>
      <c r="T3" s="1"/>
      <c r="U3" s="1"/>
      <c r="V3" s="1"/>
      <c r="W3" s="1"/>
      <c r="X3" s="1"/>
      <c r="Y3" s="1"/>
      <c r="Z3" s="1"/>
      <c r="AA3" s="1"/>
    </row>
    <row r="4" spans="1:27" ht="23.25" customHeight="1" x14ac:dyDescent="0.25">
      <c r="A4" s="249" t="str">
        <f>+'1'!A4</f>
        <v>Janeiro-dezembro</v>
      </c>
      <c r="B4" s="269" t="s">
        <v>129</v>
      </c>
      <c r="C4" s="270"/>
      <c r="D4" s="270"/>
      <c r="E4" s="270"/>
      <c r="F4" s="270"/>
      <c r="G4" s="1"/>
      <c r="H4" s="1"/>
      <c r="I4" s="1"/>
      <c r="J4" s="1"/>
      <c r="K4" s="1"/>
      <c r="L4" s="1"/>
      <c r="M4" s="1"/>
      <c r="N4" s="1"/>
      <c r="O4" s="1"/>
      <c r="P4" s="1"/>
      <c r="Q4" s="1"/>
      <c r="R4" s="1"/>
      <c r="S4" s="1"/>
      <c r="T4" s="1"/>
      <c r="U4" s="1"/>
      <c r="V4" s="1"/>
      <c r="W4" s="1"/>
      <c r="X4" s="1"/>
      <c r="Y4" s="1"/>
      <c r="Z4" s="1"/>
      <c r="AA4" s="1"/>
    </row>
    <row r="5" spans="1:27" ht="30" customHeight="1" x14ac:dyDescent="0.25">
      <c r="A5" s="250"/>
      <c r="B5" s="92">
        <v>2019</v>
      </c>
      <c r="C5" s="93">
        <v>2023</v>
      </c>
      <c r="D5" s="94">
        <v>2024</v>
      </c>
      <c r="E5" s="95" t="s">
        <v>179</v>
      </c>
      <c r="F5" s="95" t="s">
        <v>182</v>
      </c>
      <c r="G5" s="1"/>
      <c r="H5" s="1"/>
      <c r="I5" s="1"/>
      <c r="J5" s="1"/>
      <c r="K5" s="1"/>
      <c r="L5" s="1"/>
      <c r="M5" s="1"/>
      <c r="N5" s="1"/>
      <c r="O5" s="1"/>
      <c r="P5" s="1"/>
      <c r="Q5" s="1"/>
      <c r="R5" s="1"/>
      <c r="S5" s="1"/>
      <c r="T5" s="1"/>
      <c r="U5" s="1"/>
      <c r="V5" s="1"/>
      <c r="W5" s="1"/>
      <c r="X5" s="1"/>
      <c r="Y5" s="1"/>
      <c r="Z5" s="1"/>
      <c r="AA5" s="1"/>
    </row>
    <row r="6" spans="1:27" ht="18.899999999999999" customHeight="1" x14ac:dyDescent="0.25">
      <c r="A6" s="51" t="s">
        <v>132</v>
      </c>
      <c r="B6" s="72">
        <v>43934</v>
      </c>
      <c r="C6" s="42">
        <v>40663</v>
      </c>
      <c r="D6" s="40">
        <v>42106</v>
      </c>
      <c r="E6" s="96">
        <f>(D6/B6)-1</f>
        <v>-4.1607866344972044E-2</v>
      </c>
      <c r="F6" s="41">
        <f>(D6/C6)-1</f>
        <v>3.5486806187443154E-2</v>
      </c>
      <c r="G6" s="1"/>
      <c r="H6" s="1"/>
      <c r="I6" s="1"/>
      <c r="J6" s="1"/>
      <c r="K6" s="1"/>
      <c r="L6" s="1"/>
      <c r="M6" s="1"/>
      <c r="N6" s="1"/>
      <c r="O6" s="1"/>
      <c r="P6" s="1"/>
      <c r="Q6" s="1"/>
      <c r="R6" s="1"/>
      <c r="S6" s="1"/>
      <c r="T6" s="1"/>
      <c r="U6" s="1"/>
      <c r="V6" s="1"/>
      <c r="W6" s="1"/>
      <c r="X6" s="1"/>
      <c r="Y6" s="1"/>
      <c r="Z6" s="1"/>
      <c r="AA6" s="1"/>
    </row>
    <row r="7" spans="1:27" ht="18.899999999999999" customHeight="1" x14ac:dyDescent="0.25">
      <c r="A7" s="51" t="s">
        <v>133</v>
      </c>
      <c r="B7" s="72">
        <v>1620</v>
      </c>
      <c r="C7" s="42">
        <v>1533</v>
      </c>
      <c r="D7" s="40">
        <v>1673</v>
      </c>
      <c r="E7" s="96">
        <f t="shared" ref="E7:E13" si="0">(D7/B7)-1</f>
        <v>3.2716049382716106E-2</v>
      </c>
      <c r="F7" s="41">
        <f t="shared" ref="F7:F12" si="1">(D7/C7)-1</f>
        <v>9.1324200913242004E-2</v>
      </c>
      <c r="G7" s="1"/>
      <c r="H7" s="1"/>
      <c r="I7" s="1"/>
      <c r="J7" s="1"/>
      <c r="K7" s="1"/>
      <c r="L7" s="1"/>
      <c r="M7" s="1"/>
      <c r="N7" s="1"/>
      <c r="O7" s="1"/>
      <c r="P7" s="1"/>
      <c r="Q7" s="1"/>
      <c r="R7" s="1"/>
      <c r="S7" s="1"/>
      <c r="T7" s="1"/>
      <c r="U7" s="1"/>
      <c r="V7" s="1"/>
      <c r="W7" s="1"/>
      <c r="X7" s="1"/>
      <c r="Y7" s="1"/>
      <c r="Z7" s="1"/>
      <c r="AA7" s="1"/>
    </row>
    <row r="8" spans="1:27" ht="18.899999999999999" customHeight="1" x14ac:dyDescent="0.25">
      <c r="A8" s="51" t="s">
        <v>128</v>
      </c>
      <c r="B8" s="72">
        <v>2378</v>
      </c>
      <c r="C8" s="42">
        <v>1784</v>
      </c>
      <c r="D8" s="40">
        <v>1587</v>
      </c>
      <c r="E8" s="96">
        <f t="shared" si="0"/>
        <v>-0.33263246425567705</v>
      </c>
      <c r="F8" s="41">
        <f t="shared" si="1"/>
        <v>-0.11042600896860988</v>
      </c>
      <c r="G8" s="1"/>
      <c r="H8" s="1"/>
      <c r="I8" s="1"/>
      <c r="J8" s="1"/>
      <c r="K8" s="1"/>
      <c r="L8" s="1"/>
      <c r="M8" s="1"/>
      <c r="N8" s="1"/>
      <c r="O8" s="1"/>
      <c r="P8" s="1"/>
      <c r="Q8" s="1"/>
      <c r="R8" s="1"/>
      <c r="S8" s="1"/>
      <c r="T8" s="1"/>
      <c r="U8" s="1"/>
      <c r="V8" s="1"/>
      <c r="W8" s="1"/>
      <c r="X8" s="1"/>
      <c r="Y8" s="1"/>
      <c r="Z8" s="1"/>
      <c r="AA8" s="1"/>
    </row>
    <row r="9" spans="1:27" ht="18.899999999999999" customHeight="1" x14ac:dyDescent="0.25">
      <c r="A9" s="51" t="s">
        <v>127</v>
      </c>
      <c r="B9" s="72">
        <v>7101</v>
      </c>
      <c r="C9" s="42">
        <v>8936</v>
      </c>
      <c r="D9" s="40">
        <v>9546</v>
      </c>
      <c r="E9" s="96">
        <f t="shared" si="0"/>
        <v>0.34431770173215037</v>
      </c>
      <c r="F9" s="41">
        <f t="shared" si="1"/>
        <v>6.8263205013428863E-2</v>
      </c>
      <c r="G9" s="1"/>
      <c r="H9" s="1"/>
      <c r="I9" s="1"/>
      <c r="J9" s="1"/>
      <c r="K9" s="1"/>
      <c r="L9" s="1"/>
      <c r="M9" s="1"/>
      <c r="N9" s="1"/>
      <c r="O9" s="1"/>
      <c r="P9" s="1"/>
      <c r="Q9" s="1"/>
      <c r="R9" s="1"/>
      <c r="S9" s="1"/>
      <c r="T9" s="1"/>
      <c r="U9" s="1"/>
      <c r="V9" s="1"/>
      <c r="W9" s="1"/>
      <c r="X9" s="1"/>
      <c r="Y9" s="1"/>
      <c r="Z9" s="1"/>
      <c r="AA9" s="1"/>
    </row>
    <row r="10" spans="1:27" ht="18.899999999999999" customHeight="1" x14ac:dyDescent="0.25">
      <c r="A10" s="51" t="s">
        <v>102</v>
      </c>
      <c r="B10" s="72">
        <v>2344</v>
      </c>
      <c r="C10" s="42">
        <v>3239</v>
      </c>
      <c r="D10" s="40">
        <v>3602</v>
      </c>
      <c r="E10" s="96">
        <f t="shared" si="0"/>
        <v>0.53668941979522189</v>
      </c>
      <c r="F10" s="41">
        <f t="shared" si="1"/>
        <v>0.11207162704538431</v>
      </c>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1" t="s">
        <v>103</v>
      </c>
      <c r="B11" s="72">
        <v>212</v>
      </c>
      <c r="C11" s="42">
        <v>189</v>
      </c>
      <c r="D11" s="40">
        <v>228</v>
      </c>
      <c r="E11" s="96">
        <f t="shared" si="0"/>
        <v>7.547169811320753E-2</v>
      </c>
      <c r="F11" s="41">
        <f t="shared" si="1"/>
        <v>0.20634920634920628</v>
      </c>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1" t="s">
        <v>190</v>
      </c>
      <c r="B12" s="72">
        <v>711</v>
      </c>
      <c r="C12" s="42">
        <v>697</v>
      </c>
      <c r="D12" s="40">
        <v>752</v>
      </c>
      <c r="E12" s="96">
        <f t="shared" si="0"/>
        <v>5.7665260196905876E-2</v>
      </c>
      <c r="F12" s="41">
        <f t="shared" si="1"/>
        <v>7.8909612625537973E-2</v>
      </c>
      <c r="G12" s="1"/>
      <c r="H12" s="1"/>
      <c r="I12" s="1"/>
      <c r="J12" s="1"/>
      <c r="K12" s="1"/>
      <c r="L12" s="1"/>
      <c r="M12" s="1"/>
      <c r="N12" s="1"/>
      <c r="O12" s="1"/>
      <c r="P12" s="1"/>
      <c r="Q12" s="1"/>
      <c r="R12" s="1"/>
      <c r="S12" s="1"/>
      <c r="T12" s="1"/>
      <c r="U12" s="1"/>
      <c r="V12" s="1"/>
      <c r="W12" s="1"/>
      <c r="X12" s="1"/>
      <c r="Y12" s="1"/>
      <c r="Z12" s="1"/>
      <c r="AA12" s="1"/>
    </row>
    <row r="13" spans="1:27" ht="18.899999999999999" customHeight="1" thickBot="1" x14ac:dyDescent="0.3">
      <c r="A13" s="11" t="s">
        <v>33</v>
      </c>
      <c r="B13" s="8">
        <f>SUM(B6:B12)</f>
        <v>58300</v>
      </c>
      <c r="C13" s="12">
        <f>SUM(C6:C12)</f>
        <v>57041</v>
      </c>
      <c r="D13" s="73">
        <f>SUM(D6:D12)</f>
        <v>59494</v>
      </c>
      <c r="E13" s="97">
        <f t="shared" si="0"/>
        <v>2.0480274442538526E-2</v>
      </c>
      <c r="F13" s="26">
        <f>(D13/C13)-1</f>
        <v>4.3004154906120196E-2</v>
      </c>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94" t="s">
        <v>194</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election activeCell="I2" sqref="I2"/>
    </sheetView>
  </sheetViews>
  <sheetFormatPr defaultColWidth="9.109375" defaultRowHeight="12" x14ac:dyDescent="0.25"/>
  <cols>
    <col min="1" max="1" width="18.6640625" style="3" customWidth="1"/>
    <col min="2" max="13" width="7.88671875" style="3" customWidth="1"/>
    <col min="14" max="14" width="3.5546875" style="3" customWidth="1"/>
    <col min="15" max="16384" width="9.109375" style="3"/>
  </cols>
  <sheetData>
    <row r="1" spans="1:27" ht="6" customHeight="1" x14ac:dyDescent="0.25"/>
    <row r="2" spans="1:27" ht="18.899999999999999" customHeight="1" x14ac:dyDescent="0.3">
      <c r="A2" s="14" t="s">
        <v>165</v>
      </c>
      <c r="B2" s="15"/>
      <c r="C2" s="2"/>
      <c r="D2" s="2"/>
      <c r="E2" s="2"/>
      <c r="F2" s="1"/>
      <c r="G2" s="1"/>
      <c r="H2" s="1"/>
      <c r="I2" s="1"/>
      <c r="J2" s="1"/>
      <c r="K2" s="1"/>
      <c r="L2" s="1"/>
      <c r="M2" s="1" t="s">
        <v>150</v>
      </c>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6" t="str">
        <f>+'1'!A4</f>
        <v>Janeiro-dezembro</v>
      </c>
      <c r="B4" s="251" t="s">
        <v>29</v>
      </c>
      <c r="C4" s="252"/>
      <c r="D4" s="253"/>
      <c r="E4" s="252" t="s">
        <v>18</v>
      </c>
      <c r="F4" s="252"/>
      <c r="G4" s="252"/>
      <c r="H4" s="251" t="s">
        <v>19</v>
      </c>
      <c r="I4" s="252"/>
      <c r="J4" s="253"/>
      <c r="K4" s="252" t="s">
        <v>139</v>
      </c>
      <c r="L4" s="252"/>
      <c r="M4" s="252"/>
      <c r="N4" s="1"/>
      <c r="O4" s="1"/>
      <c r="P4" s="1"/>
      <c r="Q4" s="1"/>
      <c r="R4" s="1"/>
      <c r="S4" s="1"/>
      <c r="T4" s="1"/>
      <c r="U4" s="1"/>
      <c r="V4" s="1"/>
      <c r="W4" s="1"/>
      <c r="X4" s="1"/>
      <c r="Y4" s="1"/>
      <c r="Z4" s="1"/>
      <c r="AA4" s="1"/>
    </row>
    <row r="5" spans="1:27" ht="30" customHeight="1" x14ac:dyDescent="0.25">
      <c r="A5" s="256"/>
      <c r="B5" s="17">
        <v>2019</v>
      </c>
      <c r="C5" s="18">
        <v>2023</v>
      </c>
      <c r="D5" s="204">
        <v>2024</v>
      </c>
      <c r="E5" s="17">
        <v>2019</v>
      </c>
      <c r="F5" s="18">
        <v>2023</v>
      </c>
      <c r="G5" s="204">
        <v>2024</v>
      </c>
      <c r="H5" s="17">
        <v>2019</v>
      </c>
      <c r="I5" s="18">
        <v>2023</v>
      </c>
      <c r="J5" s="204">
        <v>2024</v>
      </c>
      <c r="K5" s="17">
        <v>2019</v>
      </c>
      <c r="L5" s="18">
        <v>2023</v>
      </c>
      <c r="M5" s="204">
        <v>2024</v>
      </c>
      <c r="N5" s="1"/>
      <c r="O5" s="1"/>
      <c r="P5" s="1"/>
      <c r="Q5" s="1"/>
      <c r="R5" s="1"/>
      <c r="S5" s="1"/>
      <c r="T5" s="1"/>
      <c r="U5" s="1"/>
      <c r="V5" s="1"/>
      <c r="W5" s="1"/>
      <c r="X5" s="1"/>
      <c r="Y5" s="1"/>
      <c r="Z5" s="1"/>
      <c r="AA5" s="1"/>
    </row>
    <row r="6" spans="1:27" ht="18.899999999999999" customHeight="1" x14ac:dyDescent="0.25">
      <c r="A6" s="64" t="s">
        <v>101</v>
      </c>
      <c r="B6" s="65">
        <v>74</v>
      </c>
      <c r="C6" s="66">
        <v>57</v>
      </c>
      <c r="D6" s="67">
        <v>69</v>
      </c>
      <c r="E6" s="68">
        <v>463</v>
      </c>
      <c r="F6" s="68">
        <v>359</v>
      </c>
      <c r="G6" s="68">
        <v>432</v>
      </c>
      <c r="H6" s="69">
        <v>5186</v>
      </c>
      <c r="I6" s="66">
        <v>4457</v>
      </c>
      <c r="J6" s="67">
        <v>4651</v>
      </c>
      <c r="K6" s="68">
        <f t="shared" ref="K6:K13" si="0">B6+E6+H6</f>
        <v>5723</v>
      </c>
      <c r="L6" s="68">
        <f t="shared" ref="L6:L13" si="1">C6+F6+I6</f>
        <v>4873</v>
      </c>
      <c r="M6" s="68">
        <f t="shared" ref="M6:M13" si="2">D6+G6+J6</f>
        <v>5152</v>
      </c>
      <c r="N6" s="1"/>
      <c r="O6" s="1"/>
      <c r="P6" s="1"/>
      <c r="Q6" s="1"/>
      <c r="R6" s="1"/>
      <c r="S6" s="1"/>
      <c r="T6" s="1"/>
      <c r="U6" s="1"/>
      <c r="V6" s="1"/>
      <c r="W6" s="1"/>
      <c r="X6" s="1"/>
      <c r="Y6" s="1"/>
      <c r="Z6" s="1"/>
      <c r="AA6" s="1"/>
    </row>
    <row r="7" spans="1:27" ht="18.899999999999999" customHeight="1" x14ac:dyDescent="0.25">
      <c r="A7" s="51" t="s">
        <v>132</v>
      </c>
      <c r="B7" s="70">
        <v>230</v>
      </c>
      <c r="C7" s="68">
        <v>214</v>
      </c>
      <c r="D7" s="71">
        <v>210</v>
      </c>
      <c r="E7" s="68">
        <v>961</v>
      </c>
      <c r="F7" s="68">
        <v>955</v>
      </c>
      <c r="G7" s="68">
        <v>970</v>
      </c>
      <c r="H7" s="72">
        <v>25835</v>
      </c>
      <c r="I7" s="68">
        <v>22640</v>
      </c>
      <c r="J7" s="71">
        <v>23250</v>
      </c>
      <c r="K7" s="68">
        <f t="shared" si="0"/>
        <v>27026</v>
      </c>
      <c r="L7" s="68">
        <f t="shared" si="1"/>
        <v>23809</v>
      </c>
      <c r="M7" s="68">
        <f t="shared" si="2"/>
        <v>24430</v>
      </c>
      <c r="N7" s="1"/>
      <c r="O7" s="1"/>
      <c r="P7" s="1"/>
      <c r="Q7" s="1"/>
      <c r="R7" s="1"/>
      <c r="S7" s="1"/>
      <c r="T7" s="1"/>
      <c r="U7" s="1"/>
      <c r="V7" s="1"/>
      <c r="W7" s="1"/>
      <c r="X7" s="1"/>
      <c r="Y7" s="1"/>
      <c r="Z7" s="1"/>
      <c r="AA7" s="1"/>
    </row>
    <row r="8" spans="1:27" ht="18.899999999999999" customHeight="1" x14ac:dyDescent="0.25">
      <c r="A8" s="51" t="s">
        <v>133</v>
      </c>
      <c r="B8" s="70">
        <v>8</v>
      </c>
      <c r="C8" s="68">
        <v>8</v>
      </c>
      <c r="D8" s="71">
        <v>3</v>
      </c>
      <c r="E8" s="68">
        <v>30</v>
      </c>
      <c r="F8" s="68">
        <v>27</v>
      </c>
      <c r="G8" s="68">
        <v>23</v>
      </c>
      <c r="H8" s="72">
        <v>559</v>
      </c>
      <c r="I8" s="68">
        <v>496</v>
      </c>
      <c r="J8" s="71">
        <v>547</v>
      </c>
      <c r="K8" s="68">
        <f t="shared" si="0"/>
        <v>597</v>
      </c>
      <c r="L8" s="68">
        <f t="shared" si="1"/>
        <v>531</v>
      </c>
      <c r="M8" s="68">
        <f t="shared" si="2"/>
        <v>573</v>
      </c>
      <c r="N8" s="1"/>
      <c r="O8" s="1"/>
      <c r="P8" s="1"/>
      <c r="Q8" s="1"/>
      <c r="R8" s="1"/>
      <c r="S8" s="1"/>
      <c r="T8" s="1"/>
      <c r="U8" s="1"/>
      <c r="V8" s="1"/>
      <c r="W8" s="1"/>
      <c r="X8" s="1"/>
      <c r="Y8" s="1"/>
      <c r="Z8" s="1"/>
      <c r="AA8" s="1"/>
    </row>
    <row r="9" spans="1:27" ht="18.899999999999999" customHeight="1" x14ac:dyDescent="0.25">
      <c r="A9" s="51" t="s">
        <v>128</v>
      </c>
      <c r="B9" s="70">
        <v>26</v>
      </c>
      <c r="C9" s="68">
        <v>20</v>
      </c>
      <c r="D9" s="71">
        <v>18</v>
      </c>
      <c r="E9" s="68">
        <v>144</v>
      </c>
      <c r="F9" s="68">
        <v>124</v>
      </c>
      <c r="G9" s="68">
        <v>123</v>
      </c>
      <c r="H9" s="72">
        <v>2276</v>
      </c>
      <c r="I9" s="68">
        <v>1695</v>
      </c>
      <c r="J9" s="71">
        <v>1507</v>
      </c>
      <c r="K9" s="68">
        <f t="shared" si="0"/>
        <v>2446</v>
      </c>
      <c r="L9" s="68">
        <f t="shared" si="1"/>
        <v>1839</v>
      </c>
      <c r="M9" s="68">
        <f t="shared" si="2"/>
        <v>1648</v>
      </c>
      <c r="N9" s="1"/>
      <c r="O9" s="1"/>
      <c r="P9" s="1"/>
      <c r="Q9" s="1"/>
      <c r="R9" s="1"/>
      <c r="S9" s="1"/>
      <c r="T9" s="1"/>
      <c r="U9" s="1"/>
      <c r="V9" s="1"/>
      <c r="W9" s="1"/>
      <c r="X9" s="1"/>
      <c r="Y9" s="1"/>
      <c r="Z9" s="1"/>
      <c r="AA9" s="1"/>
    </row>
    <row r="10" spans="1:27" ht="18.899999999999999" customHeight="1" x14ac:dyDescent="0.25">
      <c r="A10" s="51" t="s">
        <v>127</v>
      </c>
      <c r="B10" s="70">
        <v>93</v>
      </c>
      <c r="C10" s="68">
        <v>124</v>
      </c>
      <c r="D10" s="71">
        <v>120</v>
      </c>
      <c r="E10" s="68">
        <v>520</v>
      </c>
      <c r="F10" s="68">
        <v>766</v>
      </c>
      <c r="G10" s="68">
        <v>805</v>
      </c>
      <c r="H10" s="72">
        <v>6737</v>
      </c>
      <c r="I10" s="68">
        <v>8384</v>
      </c>
      <c r="J10" s="71">
        <v>9000</v>
      </c>
      <c r="K10" s="68">
        <f t="shared" si="0"/>
        <v>7350</v>
      </c>
      <c r="L10" s="68">
        <f t="shared" si="1"/>
        <v>9274</v>
      </c>
      <c r="M10" s="68">
        <f t="shared" si="2"/>
        <v>9925</v>
      </c>
      <c r="N10" s="1"/>
      <c r="O10" s="1"/>
      <c r="P10" s="1"/>
      <c r="Q10" s="1"/>
      <c r="R10" s="1"/>
      <c r="S10" s="1"/>
      <c r="T10" s="1"/>
      <c r="U10" s="1"/>
      <c r="V10" s="1"/>
      <c r="W10" s="1"/>
      <c r="X10" s="1"/>
      <c r="Y10" s="1"/>
      <c r="Z10" s="1"/>
      <c r="AA10" s="1"/>
    </row>
    <row r="11" spans="1:27" ht="18.899999999999999" customHeight="1" x14ac:dyDescent="0.25">
      <c r="A11" s="51" t="s">
        <v>102</v>
      </c>
      <c r="B11" s="70">
        <v>20</v>
      </c>
      <c r="C11" s="68">
        <v>26</v>
      </c>
      <c r="D11" s="71">
        <v>23</v>
      </c>
      <c r="E11" s="68">
        <v>112</v>
      </c>
      <c r="F11" s="68">
        <v>163</v>
      </c>
      <c r="G11" s="68">
        <v>163</v>
      </c>
      <c r="H11" s="72">
        <v>2104</v>
      </c>
      <c r="I11" s="68">
        <v>2983</v>
      </c>
      <c r="J11" s="71">
        <v>3346</v>
      </c>
      <c r="K11" s="68">
        <f t="shared" si="0"/>
        <v>2236</v>
      </c>
      <c r="L11" s="68">
        <f t="shared" si="1"/>
        <v>3172</v>
      </c>
      <c r="M11" s="68">
        <f t="shared" si="2"/>
        <v>3532</v>
      </c>
      <c r="N11" s="1"/>
      <c r="O11" s="1"/>
      <c r="P11" s="1"/>
      <c r="Q11" s="1"/>
      <c r="R11" s="1"/>
      <c r="S11" s="1"/>
      <c r="T11" s="1"/>
      <c r="U11" s="1"/>
      <c r="V11" s="1"/>
      <c r="W11" s="1"/>
      <c r="X11" s="1"/>
      <c r="Y11" s="1"/>
      <c r="Z11" s="1"/>
      <c r="AA11" s="1"/>
    </row>
    <row r="12" spans="1:27" ht="18.899999999999999" customHeight="1" x14ac:dyDescent="0.25">
      <c r="A12" s="51" t="s">
        <v>103</v>
      </c>
      <c r="B12" s="70">
        <v>15</v>
      </c>
      <c r="C12" s="68">
        <v>12</v>
      </c>
      <c r="D12" s="71">
        <v>13</v>
      </c>
      <c r="E12" s="68">
        <v>25</v>
      </c>
      <c r="F12" s="68">
        <v>14</v>
      </c>
      <c r="G12" s="68">
        <v>31</v>
      </c>
      <c r="H12" s="72">
        <v>102</v>
      </c>
      <c r="I12" s="68">
        <v>104</v>
      </c>
      <c r="J12" s="71">
        <v>121</v>
      </c>
      <c r="K12" s="68">
        <f t="shared" si="0"/>
        <v>142</v>
      </c>
      <c r="L12" s="68">
        <f t="shared" si="1"/>
        <v>130</v>
      </c>
      <c r="M12" s="68">
        <f t="shared" si="2"/>
        <v>165</v>
      </c>
      <c r="N12" s="1"/>
      <c r="O12" s="1"/>
      <c r="P12" s="1"/>
      <c r="Q12" s="1"/>
      <c r="R12" s="1"/>
      <c r="S12" s="1"/>
      <c r="T12" s="1"/>
      <c r="U12" s="1"/>
      <c r="V12" s="1"/>
      <c r="W12" s="1"/>
      <c r="X12" s="1"/>
      <c r="Y12" s="1"/>
      <c r="Z12" s="1"/>
      <c r="AA12" s="1"/>
    </row>
    <row r="13" spans="1:27" ht="18.899999999999999" customHeight="1" x14ac:dyDescent="0.25">
      <c r="A13" s="51" t="s">
        <v>190</v>
      </c>
      <c r="B13" s="70">
        <v>8</v>
      </c>
      <c r="C13" s="68">
        <v>6</v>
      </c>
      <c r="D13" s="71">
        <v>7</v>
      </c>
      <c r="E13" s="68">
        <v>46</v>
      </c>
      <c r="F13" s="68">
        <v>29</v>
      </c>
      <c r="G13" s="68">
        <v>29</v>
      </c>
      <c r="H13" s="72">
        <v>403</v>
      </c>
      <c r="I13" s="68">
        <v>299</v>
      </c>
      <c r="J13" s="71">
        <v>261</v>
      </c>
      <c r="K13" s="68">
        <f t="shared" si="0"/>
        <v>457</v>
      </c>
      <c r="L13" s="68">
        <f t="shared" si="1"/>
        <v>334</v>
      </c>
      <c r="M13" s="68">
        <f t="shared" si="2"/>
        <v>297</v>
      </c>
      <c r="N13" s="1"/>
      <c r="O13" s="1"/>
      <c r="P13" s="1"/>
      <c r="Q13" s="1"/>
      <c r="R13" s="1"/>
      <c r="S13" s="1"/>
      <c r="T13" s="1"/>
      <c r="U13" s="1"/>
      <c r="V13" s="1"/>
      <c r="W13" s="1"/>
      <c r="X13" s="1"/>
      <c r="Y13" s="1"/>
      <c r="Z13" s="1"/>
      <c r="AA13" s="1"/>
    </row>
    <row r="14" spans="1:27" ht="18.899999999999999" customHeight="1" thickBot="1" x14ac:dyDescent="0.3">
      <c r="A14" s="11" t="s">
        <v>33</v>
      </c>
      <c r="B14" s="8">
        <f>SUM(B6:B13)</f>
        <v>474</v>
      </c>
      <c r="C14" s="12">
        <f t="shared" ref="C14:M14" si="3">SUM(C6:C13)</f>
        <v>467</v>
      </c>
      <c r="D14" s="73">
        <f t="shared" si="3"/>
        <v>463</v>
      </c>
      <c r="E14" s="12">
        <f t="shared" si="3"/>
        <v>2301</v>
      </c>
      <c r="F14" s="12">
        <f t="shared" si="3"/>
        <v>2437</v>
      </c>
      <c r="G14" s="12">
        <f t="shared" si="3"/>
        <v>2576</v>
      </c>
      <c r="H14" s="8">
        <f t="shared" si="3"/>
        <v>43202</v>
      </c>
      <c r="I14" s="12">
        <f t="shared" si="3"/>
        <v>41058</v>
      </c>
      <c r="J14" s="73">
        <f t="shared" si="3"/>
        <v>42683</v>
      </c>
      <c r="K14" s="12">
        <f t="shared" si="3"/>
        <v>45977</v>
      </c>
      <c r="L14" s="12">
        <f t="shared" si="3"/>
        <v>43962</v>
      </c>
      <c r="M14" s="12">
        <f t="shared" si="3"/>
        <v>45722</v>
      </c>
      <c r="N14" s="1"/>
      <c r="O14" s="1"/>
      <c r="P14" s="1"/>
      <c r="Q14" s="1"/>
      <c r="R14" s="1"/>
      <c r="S14" s="1"/>
      <c r="T14" s="1"/>
      <c r="U14" s="1"/>
      <c r="V14" s="1"/>
      <c r="W14" s="1"/>
      <c r="X14" s="1"/>
      <c r="Y14" s="1"/>
      <c r="Z14" s="1"/>
      <c r="AA14" s="1"/>
    </row>
    <row r="15" spans="1:27" ht="13.5" customHeight="1" x14ac:dyDescent="0.25">
      <c r="A15" s="194" t="s">
        <v>194</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94"/>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3">
      <c r="A17" s="14" t="s">
        <v>166</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3">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256" t="str">
        <f>+'1'!A4</f>
        <v>Janeiro-dezembro</v>
      </c>
      <c r="B19" s="251" t="s">
        <v>29</v>
      </c>
      <c r="C19" s="252"/>
      <c r="D19" s="253"/>
      <c r="E19" s="252" t="s">
        <v>18</v>
      </c>
      <c r="F19" s="252"/>
      <c r="G19" s="252"/>
      <c r="H19" s="251" t="s">
        <v>19</v>
      </c>
      <c r="I19" s="252"/>
      <c r="J19" s="253"/>
      <c r="K19" s="252" t="s">
        <v>139</v>
      </c>
      <c r="L19" s="252"/>
      <c r="M19" s="252"/>
      <c r="N19" s="1"/>
      <c r="O19" s="1"/>
      <c r="P19" s="1"/>
      <c r="Q19" s="1"/>
      <c r="R19" s="1"/>
      <c r="S19" s="1"/>
      <c r="T19" s="1"/>
      <c r="U19" s="1"/>
      <c r="V19" s="1"/>
      <c r="W19" s="1"/>
      <c r="X19" s="1"/>
      <c r="Y19" s="1"/>
      <c r="Z19" s="1"/>
      <c r="AA19" s="1"/>
    </row>
    <row r="20" spans="1:27" ht="18.899999999999999" customHeight="1" x14ac:dyDescent="0.25">
      <c r="A20" s="256"/>
      <c r="B20" s="265" t="s">
        <v>144</v>
      </c>
      <c r="C20" s="257"/>
      <c r="D20" s="257"/>
      <c r="E20" s="257"/>
      <c r="F20" s="257"/>
      <c r="G20" s="257"/>
      <c r="H20" s="257"/>
      <c r="I20" s="257"/>
      <c r="J20" s="257"/>
      <c r="K20" s="257"/>
      <c r="L20" s="257"/>
      <c r="M20" s="257"/>
      <c r="N20" s="1"/>
      <c r="O20" s="1"/>
      <c r="P20" s="1"/>
      <c r="Q20" s="1"/>
      <c r="R20" s="1"/>
      <c r="S20" s="1"/>
      <c r="T20" s="1"/>
      <c r="U20" s="1"/>
      <c r="V20" s="1"/>
      <c r="W20" s="1"/>
      <c r="X20" s="1"/>
      <c r="Y20" s="1"/>
      <c r="Z20" s="1"/>
      <c r="AA20" s="1"/>
    </row>
    <row r="21" spans="1:27" ht="18.899999999999999" customHeight="1" x14ac:dyDescent="0.25">
      <c r="A21" s="5"/>
      <c r="B21" s="74" t="s">
        <v>183</v>
      </c>
      <c r="C21" s="75" t="s">
        <v>184</v>
      </c>
      <c r="D21" s="75"/>
      <c r="E21" s="74" t="s">
        <v>183</v>
      </c>
      <c r="F21" s="75" t="s">
        <v>184</v>
      </c>
      <c r="G21" s="75"/>
      <c r="H21" s="74" t="s">
        <v>183</v>
      </c>
      <c r="I21" s="75" t="s">
        <v>184</v>
      </c>
      <c r="J21" s="76"/>
      <c r="K21" s="74" t="s">
        <v>183</v>
      </c>
      <c r="L21" s="75" t="s">
        <v>184</v>
      </c>
      <c r="M21" s="75"/>
      <c r="N21" s="1"/>
      <c r="O21" s="1"/>
      <c r="P21" s="1"/>
      <c r="Q21" s="1"/>
      <c r="R21" s="1"/>
      <c r="S21" s="1"/>
      <c r="T21" s="1"/>
      <c r="U21" s="1"/>
      <c r="V21" s="1"/>
      <c r="W21" s="1"/>
      <c r="X21" s="1"/>
      <c r="Y21" s="1"/>
      <c r="Z21" s="1"/>
      <c r="AA21" s="1"/>
    </row>
    <row r="22" spans="1:27" ht="18.899999999999999" customHeight="1" x14ac:dyDescent="0.25">
      <c r="A22" s="77" t="s">
        <v>101</v>
      </c>
      <c r="B22" s="78">
        <f>(D6/B6)-1</f>
        <v>-6.7567567567567544E-2</v>
      </c>
      <c r="C22" s="79">
        <f>(D6/C6)-1</f>
        <v>0.21052631578947367</v>
      </c>
      <c r="D22" s="80"/>
      <c r="E22" s="81">
        <f>(G6/E6)-1</f>
        <v>-6.6954643628509669E-2</v>
      </c>
      <c r="F22" s="81">
        <f>(G6/F6)-1</f>
        <v>0.20334261838440115</v>
      </c>
      <c r="G22" s="82"/>
      <c r="H22" s="78">
        <f>(J6/H6)-1</f>
        <v>-0.10316236020053993</v>
      </c>
      <c r="I22" s="79">
        <f>(J6/I6)-1</f>
        <v>4.3527036122952723E-2</v>
      </c>
      <c r="J22" s="80"/>
      <c r="K22" s="81">
        <f>(M6/K6)-1</f>
        <v>-9.9772846409225902E-2</v>
      </c>
      <c r="L22" s="81">
        <f>(M6/L6)-1</f>
        <v>5.725425815719265E-2</v>
      </c>
      <c r="M22" s="1"/>
      <c r="N22" s="1"/>
      <c r="O22" s="1"/>
      <c r="P22" s="1"/>
      <c r="Q22" s="1"/>
      <c r="R22" s="1"/>
      <c r="S22" s="1"/>
      <c r="T22" s="1"/>
      <c r="U22" s="1"/>
      <c r="V22" s="1"/>
      <c r="W22" s="1"/>
      <c r="X22" s="1"/>
      <c r="Y22" s="1"/>
      <c r="Z22" s="1"/>
      <c r="AA22" s="1"/>
    </row>
    <row r="23" spans="1:27" ht="18.899999999999999" customHeight="1" x14ac:dyDescent="0.25">
      <c r="A23" s="77" t="s">
        <v>132</v>
      </c>
      <c r="B23" s="83">
        <f t="shared" ref="B23:B30" si="4">(D7/B7)-1</f>
        <v>-8.6956521739130488E-2</v>
      </c>
      <c r="C23" s="81">
        <f>(D7/C7)-1</f>
        <v>-1.8691588785046731E-2</v>
      </c>
      <c r="D23" s="84"/>
      <c r="E23" s="81">
        <f t="shared" ref="E23:E30" si="5">(G7/E7)-1</f>
        <v>9.3652445369407644E-3</v>
      </c>
      <c r="F23" s="81">
        <f>(G7/F7)-1</f>
        <v>1.5706806282722585E-2</v>
      </c>
      <c r="G23" s="82"/>
      <c r="H23" s="83">
        <f t="shared" ref="H23:H30" si="6">(J7/H7)-1</f>
        <v>-0.10005806077027291</v>
      </c>
      <c r="I23" s="81">
        <f>(J7/I7)-1</f>
        <v>2.6943462897526471E-2</v>
      </c>
      <c r="J23" s="84"/>
      <c r="K23" s="81">
        <f t="shared" ref="K23:K30" si="7">(M7/K7)-1</f>
        <v>-9.6055650114704405E-2</v>
      </c>
      <c r="L23" s="81">
        <f>(M7/L7)-1</f>
        <v>2.6082573816623933E-2</v>
      </c>
      <c r="M23" s="1"/>
      <c r="N23" s="1"/>
      <c r="O23" s="1"/>
      <c r="P23" s="1"/>
      <c r="Q23" s="1"/>
      <c r="R23" s="1"/>
      <c r="S23" s="1"/>
      <c r="T23" s="1"/>
      <c r="U23" s="1"/>
      <c r="V23" s="1"/>
      <c r="W23" s="1"/>
      <c r="X23" s="1"/>
      <c r="Y23" s="1"/>
      <c r="Z23" s="1"/>
      <c r="AA23" s="1"/>
    </row>
    <row r="24" spans="1:27" ht="18.899999999999999" customHeight="1" x14ac:dyDescent="0.25">
      <c r="A24" s="77" t="s">
        <v>133</v>
      </c>
      <c r="B24" s="83">
        <f t="shared" si="4"/>
        <v>-0.625</v>
      </c>
      <c r="C24" s="81">
        <f t="shared" ref="C24:C30" si="8">(D8/C8)-1</f>
        <v>-0.625</v>
      </c>
      <c r="D24" s="84"/>
      <c r="E24" s="81">
        <f t="shared" si="5"/>
        <v>-0.23333333333333328</v>
      </c>
      <c r="F24" s="81">
        <f t="shared" ref="F24:F30" si="9">(G8/F8)-1</f>
        <v>-0.14814814814814814</v>
      </c>
      <c r="G24" s="82"/>
      <c r="H24" s="83">
        <f t="shared" si="6"/>
        <v>-2.146690518783545E-2</v>
      </c>
      <c r="I24" s="81">
        <f t="shared" ref="I24:I30" si="10">(J8/I8)-1</f>
        <v>0.10282258064516125</v>
      </c>
      <c r="J24" s="84"/>
      <c r="K24" s="81">
        <f t="shared" si="7"/>
        <v>-4.020100502512558E-2</v>
      </c>
      <c r="L24" s="81">
        <f t="shared" ref="L24:L30" si="11">(M8/L8)-1</f>
        <v>7.909604519774005E-2</v>
      </c>
      <c r="M24" s="1"/>
      <c r="N24" s="1"/>
      <c r="O24" s="1"/>
      <c r="P24" s="1"/>
      <c r="Q24" s="1"/>
      <c r="R24" s="1"/>
      <c r="S24" s="1"/>
      <c r="T24" s="1"/>
      <c r="U24" s="1"/>
      <c r="V24" s="1"/>
      <c r="W24" s="1"/>
      <c r="X24" s="1"/>
      <c r="Y24" s="1"/>
      <c r="Z24" s="1"/>
      <c r="AA24" s="1"/>
    </row>
    <row r="25" spans="1:27" ht="18.899999999999999" customHeight="1" x14ac:dyDescent="0.25">
      <c r="A25" s="77" t="s">
        <v>128</v>
      </c>
      <c r="B25" s="83">
        <f t="shared" si="4"/>
        <v>-0.30769230769230771</v>
      </c>
      <c r="C25" s="81">
        <f t="shared" si="8"/>
        <v>-9.9999999999999978E-2</v>
      </c>
      <c r="D25" s="84"/>
      <c r="E25" s="81">
        <f t="shared" si="5"/>
        <v>-0.14583333333333337</v>
      </c>
      <c r="F25" s="81">
        <f t="shared" si="9"/>
        <v>-8.0645161290322509E-3</v>
      </c>
      <c r="G25" s="82"/>
      <c r="H25" s="83">
        <f t="shared" si="6"/>
        <v>-0.33787346221441128</v>
      </c>
      <c r="I25" s="81">
        <f t="shared" si="10"/>
        <v>-0.11091445427728619</v>
      </c>
      <c r="J25" s="84"/>
      <c r="K25" s="81">
        <f t="shared" si="7"/>
        <v>-0.32624693376941949</v>
      </c>
      <c r="L25" s="81">
        <f t="shared" si="11"/>
        <v>-0.10386079390973357</v>
      </c>
      <c r="M25" s="1"/>
      <c r="N25" s="1"/>
      <c r="O25" s="1"/>
      <c r="P25" s="1"/>
      <c r="Q25" s="1"/>
      <c r="R25" s="1"/>
      <c r="S25" s="1"/>
      <c r="T25" s="1"/>
      <c r="U25" s="1"/>
      <c r="V25" s="1"/>
      <c r="W25" s="1"/>
      <c r="X25" s="1"/>
      <c r="Y25" s="1"/>
      <c r="Z25" s="1"/>
      <c r="AA25" s="1"/>
    </row>
    <row r="26" spans="1:27" ht="18.899999999999999" customHeight="1" x14ac:dyDescent="0.25">
      <c r="A26" s="77" t="s">
        <v>127</v>
      </c>
      <c r="B26" s="83">
        <f t="shared" si="4"/>
        <v>0.29032258064516125</v>
      </c>
      <c r="C26" s="81">
        <f t="shared" si="8"/>
        <v>-3.2258064516129004E-2</v>
      </c>
      <c r="D26" s="84"/>
      <c r="E26" s="81">
        <f t="shared" si="5"/>
        <v>0.54807692307692313</v>
      </c>
      <c r="F26" s="81">
        <f t="shared" si="9"/>
        <v>5.0913838120104415E-2</v>
      </c>
      <c r="G26" s="82"/>
      <c r="H26" s="83">
        <f t="shared" si="6"/>
        <v>0.33590618969867903</v>
      </c>
      <c r="I26" s="81">
        <f t="shared" si="10"/>
        <v>7.34732824427482E-2</v>
      </c>
      <c r="J26" s="84"/>
      <c r="K26" s="81">
        <f t="shared" si="7"/>
        <v>0.35034013605442182</v>
      </c>
      <c r="L26" s="81">
        <f t="shared" si="11"/>
        <v>7.0196247573862447E-2</v>
      </c>
      <c r="M26" s="1"/>
      <c r="N26" s="1"/>
      <c r="O26" s="1"/>
      <c r="P26" s="1"/>
      <c r="Q26" s="1"/>
      <c r="R26" s="1"/>
      <c r="S26" s="1"/>
      <c r="T26" s="1"/>
      <c r="U26" s="1"/>
      <c r="V26" s="1"/>
      <c r="W26" s="1"/>
      <c r="X26" s="1"/>
      <c r="Y26" s="1"/>
      <c r="Z26" s="1"/>
      <c r="AA26" s="1"/>
    </row>
    <row r="27" spans="1:27" ht="18.899999999999999" customHeight="1" x14ac:dyDescent="0.25">
      <c r="A27" s="77" t="s">
        <v>102</v>
      </c>
      <c r="B27" s="83">
        <f t="shared" si="4"/>
        <v>0.14999999999999991</v>
      </c>
      <c r="C27" s="81">
        <f t="shared" si="8"/>
        <v>-0.11538461538461542</v>
      </c>
      <c r="D27" s="84"/>
      <c r="E27" s="81">
        <f t="shared" si="5"/>
        <v>0.45535714285714279</v>
      </c>
      <c r="F27" s="81">
        <f t="shared" si="9"/>
        <v>0</v>
      </c>
      <c r="G27" s="82"/>
      <c r="H27" s="83">
        <f t="shared" si="6"/>
        <v>0.59030418250950567</v>
      </c>
      <c r="I27" s="81">
        <f t="shared" si="10"/>
        <v>0.12168957425410665</v>
      </c>
      <c r="J27" s="84"/>
      <c r="K27" s="81">
        <f t="shared" si="7"/>
        <v>0.57960644007155637</v>
      </c>
      <c r="L27" s="81">
        <f t="shared" si="11"/>
        <v>0.11349306431273654</v>
      </c>
      <c r="M27" s="1"/>
      <c r="N27" s="1"/>
      <c r="O27" s="1"/>
      <c r="P27" s="1"/>
      <c r="Q27" s="1"/>
      <c r="R27" s="1"/>
      <c r="S27" s="1"/>
      <c r="T27" s="1"/>
      <c r="U27" s="1"/>
      <c r="V27" s="1"/>
      <c r="W27" s="1"/>
      <c r="X27" s="1"/>
      <c r="Y27" s="1"/>
      <c r="Z27" s="1"/>
      <c r="AA27" s="1"/>
    </row>
    <row r="28" spans="1:27" ht="18.899999999999999" customHeight="1" x14ac:dyDescent="0.25">
      <c r="A28" s="77" t="s">
        <v>103</v>
      </c>
      <c r="B28" s="83">
        <f t="shared" si="4"/>
        <v>-0.1333333333333333</v>
      </c>
      <c r="C28" s="81">
        <f>(D12/C12)-1</f>
        <v>8.3333333333333259E-2</v>
      </c>
      <c r="D28" s="84"/>
      <c r="E28" s="81">
        <f t="shared" si="5"/>
        <v>0.24</v>
      </c>
      <c r="F28" s="81">
        <f>(G12/F12)-1</f>
        <v>1.2142857142857144</v>
      </c>
      <c r="G28" s="82"/>
      <c r="H28" s="83">
        <f t="shared" si="6"/>
        <v>0.18627450980392157</v>
      </c>
      <c r="I28" s="81">
        <f>(J12/I12)-1</f>
        <v>0.16346153846153855</v>
      </c>
      <c r="J28" s="84"/>
      <c r="K28" s="81">
        <f t="shared" si="7"/>
        <v>0.1619718309859155</v>
      </c>
      <c r="L28" s="81">
        <f>(M12/L12)-1</f>
        <v>0.26923076923076916</v>
      </c>
      <c r="M28" s="1"/>
      <c r="N28" s="1"/>
      <c r="O28" s="1"/>
      <c r="P28" s="1"/>
      <c r="Q28" s="1"/>
      <c r="R28" s="1"/>
      <c r="S28" s="1"/>
      <c r="T28" s="1"/>
      <c r="U28" s="1"/>
      <c r="V28" s="1"/>
      <c r="W28" s="1"/>
      <c r="X28" s="1"/>
      <c r="Y28" s="1"/>
      <c r="Z28" s="1"/>
      <c r="AA28" s="1"/>
    </row>
    <row r="29" spans="1:27" ht="18.899999999999999" customHeight="1" x14ac:dyDescent="0.25">
      <c r="A29" s="51" t="s">
        <v>190</v>
      </c>
      <c r="B29" s="83">
        <f t="shared" si="4"/>
        <v>-0.125</v>
      </c>
      <c r="C29" s="81">
        <f t="shared" si="8"/>
        <v>0.16666666666666674</v>
      </c>
      <c r="D29" s="84"/>
      <c r="E29" s="81">
        <f t="shared" si="5"/>
        <v>-0.36956521739130432</v>
      </c>
      <c r="F29" s="81">
        <f t="shared" si="9"/>
        <v>0</v>
      </c>
      <c r="G29" s="82"/>
      <c r="H29" s="83">
        <f t="shared" si="6"/>
        <v>-0.35235732009925558</v>
      </c>
      <c r="I29" s="81">
        <f t="shared" si="10"/>
        <v>-0.12709030100334451</v>
      </c>
      <c r="J29" s="84"/>
      <c r="K29" s="81">
        <f t="shared" si="7"/>
        <v>-0.35010940919037203</v>
      </c>
      <c r="L29" s="81">
        <f t="shared" si="11"/>
        <v>-0.1107784431137725</v>
      </c>
      <c r="M29" s="1"/>
      <c r="N29" s="1"/>
      <c r="O29" s="1"/>
      <c r="P29" s="1"/>
      <c r="Q29" s="1"/>
      <c r="R29" s="1"/>
      <c r="S29" s="1"/>
      <c r="T29" s="1"/>
      <c r="U29" s="1"/>
      <c r="V29" s="1"/>
      <c r="W29" s="1"/>
      <c r="X29" s="1"/>
      <c r="Y29" s="1"/>
      <c r="Z29" s="1"/>
      <c r="AA29" s="1"/>
    </row>
    <row r="30" spans="1:27" ht="18.899999999999999" customHeight="1" thickBot="1" x14ac:dyDescent="0.3">
      <c r="A30" s="11" t="s">
        <v>33</v>
      </c>
      <c r="B30" s="85">
        <f t="shared" si="4"/>
        <v>-2.320675105485237E-2</v>
      </c>
      <c r="C30" s="86">
        <f t="shared" si="8"/>
        <v>-8.565310492505307E-3</v>
      </c>
      <c r="D30" s="87"/>
      <c r="E30" s="88">
        <f t="shared" si="5"/>
        <v>0.11951325510647548</v>
      </c>
      <c r="F30" s="88">
        <f t="shared" si="9"/>
        <v>5.7037340993024266E-2</v>
      </c>
      <c r="G30" s="89"/>
      <c r="H30" s="90">
        <f t="shared" si="6"/>
        <v>-1.2013332716077962E-2</v>
      </c>
      <c r="I30" s="88">
        <f t="shared" si="10"/>
        <v>3.9578157728092034E-2</v>
      </c>
      <c r="J30" s="87"/>
      <c r="K30" s="88">
        <f t="shared" si="7"/>
        <v>-5.5462513865628393E-3</v>
      </c>
      <c r="L30" s="88">
        <f t="shared" si="11"/>
        <v>4.003457531504484E-2</v>
      </c>
      <c r="M30" s="91"/>
      <c r="N30" s="1"/>
      <c r="O30" s="1"/>
      <c r="P30" s="1"/>
      <c r="Q30" s="1"/>
      <c r="R30" s="1"/>
      <c r="S30" s="1"/>
      <c r="T30" s="1"/>
      <c r="U30" s="1"/>
      <c r="V30" s="1"/>
      <c r="W30" s="1"/>
      <c r="X30" s="1"/>
      <c r="Y30" s="1"/>
      <c r="Z30" s="1"/>
      <c r="AA30" s="1"/>
    </row>
    <row r="31" spans="1:27" ht="14.25" customHeight="1" x14ac:dyDescent="0.25">
      <c r="A31" s="194" t="s">
        <v>194</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5">
      <c r="G38" s="1"/>
    </row>
    <row r="49" spans="9:9" x14ac:dyDescent="0.25">
      <c r="I49" s="1"/>
    </row>
  </sheetData>
  <mergeCells count="11">
    <mergeCell ref="A4:A5"/>
    <mergeCell ref="B4:D4"/>
    <mergeCell ref="E4:G4"/>
    <mergeCell ref="H4:J4"/>
    <mergeCell ref="K4:M4"/>
    <mergeCell ref="A19:A20"/>
    <mergeCell ref="B20:M20"/>
    <mergeCell ref="B19:D19"/>
    <mergeCell ref="E19:G19"/>
    <mergeCell ref="H19:J19"/>
    <mergeCell ref="K19:M19"/>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20C4-35FF-4366-9A9F-8FA3E218E034}">
  <sheetPr>
    <pageSetUpPr fitToPage="1"/>
  </sheetPr>
  <dimension ref="A2:U50"/>
  <sheetViews>
    <sheetView showGridLines="0" zoomScaleNormal="100" workbookViewId="0">
      <selection activeCell="E2" sqref="E2"/>
    </sheetView>
  </sheetViews>
  <sheetFormatPr defaultColWidth="9.109375" defaultRowHeight="12" x14ac:dyDescent="0.25"/>
  <cols>
    <col min="1" max="1" width="26.88671875" style="3" customWidth="1"/>
    <col min="2" max="2" width="68.33203125" style="3" customWidth="1"/>
    <col min="3" max="5" width="10" style="3" customWidth="1"/>
    <col min="6" max="6" width="9.6640625" style="3" customWidth="1"/>
    <col min="7" max="7" width="8.33203125" style="3" customWidth="1"/>
    <col min="8" max="8" width="9.33203125" style="3" customWidth="1"/>
    <col min="9" max="9" width="11.44140625" style="3" customWidth="1"/>
    <col min="10" max="10" width="2.6640625" style="3" customWidth="1"/>
    <col min="11" max="16384" width="9.109375" style="3"/>
  </cols>
  <sheetData>
    <row r="2" spans="1:21" ht="14.4" x14ac:dyDescent="0.3">
      <c r="A2" s="14" t="s">
        <v>233</v>
      </c>
      <c r="B2" s="15"/>
      <c r="C2" s="2"/>
      <c r="D2" s="2"/>
      <c r="E2" s="2"/>
      <c r="F2" s="2"/>
      <c r="G2" s="2"/>
      <c r="H2" s="2"/>
      <c r="I2" s="1"/>
      <c r="J2" s="1"/>
      <c r="K2" s="1"/>
      <c r="L2" s="1"/>
      <c r="M2" s="1"/>
      <c r="N2" s="1"/>
      <c r="O2" s="1"/>
      <c r="P2" s="1"/>
      <c r="Q2" s="1"/>
      <c r="R2" s="1"/>
      <c r="S2" s="1"/>
      <c r="T2" s="1"/>
      <c r="U2" s="1"/>
    </row>
    <row r="4" spans="1:21" ht="33" customHeight="1" x14ac:dyDescent="0.25">
      <c r="A4" s="58" t="s">
        <v>169</v>
      </c>
      <c r="B4" s="59" t="s">
        <v>170</v>
      </c>
      <c r="C4" s="60" t="s">
        <v>175</v>
      </c>
      <c r="D4" s="60" t="s">
        <v>229</v>
      </c>
      <c r="E4" s="60" t="s">
        <v>230</v>
      </c>
      <c r="F4" s="60" t="s">
        <v>216</v>
      </c>
      <c r="G4" s="60" t="s">
        <v>217</v>
      </c>
    </row>
    <row r="5" spans="1:21" ht="40.950000000000003" customHeight="1" thickBot="1" x14ac:dyDescent="0.3">
      <c r="A5" s="211" t="s">
        <v>171</v>
      </c>
      <c r="B5" s="212" t="s">
        <v>172</v>
      </c>
      <c r="C5" s="213">
        <v>191</v>
      </c>
      <c r="D5" s="213">
        <v>191</v>
      </c>
      <c r="E5" s="214">
        <v>0.41252699784017277</v>
      </c>
      <c r="F5" s="213">
        <v>209</v>
      </c>
      <c r="G5" s="214">
        <v>-8.5999999999999993E-2</v>
      </c>
    </row>
    <row r="6" spans="1:21" ht="19.2" customHeight="1" x14ac:dyDescent="0.25">
      <c r="A6" s="271" t="s">
        <v>173</v>
      </c>
      <c r="B6" s="215" t="s">
        <v>151</v>
      </c>
      <c r="C6" s="216">
        <v>14</v>
      </c>
      <c r="D6" s="216">
        <v>14</v>
      </c>
      <c r="E6" s="217">
        <v>3.0237580993520519E-2</v>
      </c>
      <c r="F6" s="216">
        <v>32</v>
      </c>
      <c r="G6" s="217">
        <v>-0.5625</v>
      </c>
    </row>
    <row r="7" spans="1:21" ht="19.2" customHeight="1" x14ac:dyDescent="0.25">
      <c r="A7" s="272"/>
      <c r="B7" s="61" t="s">
        <v>152</v>
      </c>
      <c r="C7" s="62">
        <v>9</v>
      </c>
      <c r="D7" s="62">
        <v>9</v>
      </c>
      <c r="E7" s="193">
        <v>1.9438444924406047E-2</v>
      </c>
      <c r="F7" s="62">
        <v>10</v>
      </c>
      <c r="G7" s="193">
        <v>-0.1</v>
      </c>
    </row>
    <row r="8" spans="1:21" ht="19.2" customHeight="1" x14ac:dyDescent="0.25">
      <c r="A8" s="272"/>
      <c r="B8" s="61" t="s">
        <v>193</v>
      </c>
      <c r="C8" s="62">
        <v>6</v>
      </c>
      <c r="D8" s="62">
        <v>6</v>
      </c>
      <c r="E8" s="193">
        <v>1.2958963282937365E-2</v>
      </c>
      <c r="F8" s="62">
        <v>1</v>
      </c>
      <c r="G8" s="193">
        <v>5</v>
      </c>
    </row>
    <row r="9" spans="1:21" ht="19.2" customHeight="1" x14ac:dyDescent="0.25">
      <c r="A9" s="272"/>
      <c r="B9" s="61" t="s">
        <v>191</v>
      </c>
      <c r="C9" s="62">
        <v>4</v>
      </c>
      <c r="D9" s="62">
        <v>4</v>
      </c>
      <c r="E9" s="193">
        <v>8.6393088552915772E-3</v>
      </c>
      <c r="F9" s="62">
        <v>0</v>
      </c>
      <c r="G9" s="193" t="s">
        <v>130</v>
      </c>
    </row>
    <row r="10" spans="1:21" ht="19.2" customHeight="1" x14ac:dyDescent="0.25">
      <c r="A10" s="272"/>
      <c r="B10" s="192" t="s">
        <v>192</v>
      </c>
      <c r="C10" s="62">
        <v>2</v>
      </c>
      <c r="D10" s="62">
        <v>2</v>
      </c>
      <c r="E10" s="193">
        <v>4.0000000000000001E-3</v>
      </c>
      <c r="F10" s="62">
        <v>3</v>
      </c>
      <c r="G10" s="193">
        <v>-0.33300000000000002</v>
      </c>
    </row>
    <row r="11" spans="1:21" ht="19.2" customHeight="1" x14ac:dyDescent="0.25">
      <c r="A11" s="272"/>
      <c r="B11" s="192" t="s">
        <v>212</v>
      </c>
      <c r="C11" s="62">
        <v>2</v>
      </c>
      <c r="D11" s="62">
        <v>2</v>
      </c>
      <c r="E11" s="193">
        <v>2E-3</v>
      </c>
      <c r="F11" s="62">
        <v>1</v>
      </c>
      <c r="G11" s="193">
        <v>1</v>
      </c>
    </row>
    <row r="12" spans="1:21" ht="19.2" customHeight="1" x14ac:dyDescent="0.25">
      <c r="A12" s="272"/>
      <c r="B12" s="192" t="s">
        <v>234</v>
      </c>
      <c r="C12" s="62">
        <v>2</v>
      </c>
      <c r="D12" s="62">
        <v>2</v>
      </c>
      <c r="E12" s="193">
        <v>4.0000000000000001E-3</v>
      </c>
      <c r="F12" s="62">
        <v>0</v>
      </c>
      <c r="G12" s="193" t="s">
        <v>130</v>
      </c>
    </row>
    <row r="13" spans="1:21" ht="19.2" customHeight="1" x14ac:dyDescent="0.25">
      <c r="A13" s="272"/>
      <c r="B13" s="192" t="s">
        <v>211</v>
      </c>
      <c r="C13" s="62">
        <v>1</v>
      </c>
      <c r="D13" s="62">
        <v>1</v>
      </c>
      <c r="E13" s="193">
        <v>2E-3</v>
      </c>
      <c r="F13" s="62">
        <v>1</v>
      </c>
      <c r="G13" s="193">
        <v>0</v>
      </c>
    </row>
    <row r="14" spans="1:21" ht="19.2" customHeight="1" x14ac:dyDescent="0.25">
      <c r="A14" s="272"/>
      <c r="B14" s="192" t="s">
        <v>213</v>
      </c>
      <c r="C14" s="62">
        <v>0</v>
      </c>
      <c r="D14" s="62">
        <v>0</v>
      </c>
      <c r="E14" s="193">
        <v>0</v>
      </c>
      <c r="F14" s="62">
        <v>1</v>
      </c>
      <c r="G14" s="193">
        <v>-1</v>
      </c>
    </row>
    <row r="15" spans="1:21" ht="19.2" customHeight="1" x14ac:dyDescent="0.25">
      <c r="A15" s="272"/>
      <c r="B15" s="61" t="s">
        <v>214</v>
      </c>
      <c r="C15" s="62">
        <v>0</v>
      </c>
      <c r="D15" s="62">
        <v>0</v>
      </c>
      <c r="E15" s="193">
        <v>0</v>
      </c>
      <c r="F15" s="62">
        <v>1</v>
      </c>
      <c r="G15" s="193">
        <v>-1</v>
      </c>
    </row>
    <row r="16" spans="1:21" ht="19.2" customHeight="1" thickBot="1" x14ac:dyDescent="0.3">
      <c r="A16" s="273"/>
      <c r="B16" s="218" t="s">
        <v>168</v>
      </c>
      <c r="C16" s="219" t="s">
        <v>239</v>
      </c>
      <c r="D16" s="219">
        <v>40</v>
      </c>
      <c r="E16" s="220">
        <v>8.6393088552915762E-2</v>
      </c>
      <c r="F16" s="219">
        <v>50</v>
      </c>
      <c r="G16" s="220">
        <v>-0.2</v>
      </c>
    </row>
    <row r="17" spans="1:7" ht="19.2" customHeight="1" x14ac:dyDescent="0.25">
      <c r="A17" s="271" t="s">
        <v>174</v>
      </c>
      <c r="B17" s="215" t="s">
        <v>91</v>
      </c>
      <c r="C17" s="222">
        <v>8</v>
      </c>
      <c r="D17" s="222">
        <v>8</v>
      </c>
      <c r="E17" s="223">
        <v>1.7278617710583154E-2</v>
      </c>
      <c r="F17" s="216" t="s">
        <v>130</v>
      </c>
      <c r="G17" s="223" t="s">
        <v>130</v>
      </c>
    </row>
    <row r="18" spans="1:7" ht="19.2" customHeight="1" x14ac:dyDescent="0.25">
      <c r="A18" s="272"/>
      <c r="B18" s="61" t="s">
        <v>235</v>
      </c>
      <c r="C18" s="201">
        <v>6</v>
      </c>
      <c r="D18" s="201">
        <v>12</v>
      </c>
      <c r="E18" s="63">
        <v>2.591792656587473E-2</v>
      </c>
      <c r="F18" s="62" t="s">
        <v>130</v>
      </c>
      <c r="G18" s="63" t="s">
        <v>130</v>
      </c>
    </row>
    <row r="19" spans="1:7" ht="19.2" customHeight="1" x14ac:dyDescent="0.25">
      <c r="A19" s="272"/>
      <c r="B19" s="61" t="s">
        <v>236</v>
      </c>
      <c r="C19" s="201">
        <v>5</v>
      </c>
      <c r="D19" s="201">
        <v>25</v>
      </c>
      <c r="E19" s="63">
        <v>5.3995680345572353E-2</v>
      </c>
      <c r="F19" s="62" t="s">
        <v>130</v>
      </c>
      <c r="G19" s="63" t="s">
        <v>130</v>
      </c>
    </row>
    <row r="20" spans="1:7" ht="31.2" customHeight="1" x14ac:dyDescent="0.25">
      <c r="A20" s="272"/>
      <c r="B20" s="61" t="s">
        <v>240</v>
      </c>
      <c r="C20" s="62">
        <v>4</v>
      </c>
      <c r="D20" s="62">
        <v>24</v>
      </c>
      <c r="E20" s="63">
        <v>5.183585313174946E-2</v>
      </c>
      <c r="F20" s="62" t="s">
        <v>130</v>
      </c>
      <c r="G20" s="63" t="s">
        <v>130</v>
      </c>
    </row>
    <row r="21" spans="1:7" ht="54" customHeight="1" x14ac:dyDescent="0.25">
      <c r="A21" s="272"/>
      <c r="B21" s="61" t="s">
        <v>241</v>
      </c>
      <c r="C21" s="62">
        <v>3</v>
      </c>
      <c r="D21" s="62">
        <v>45</v>
      </c>
      <c r="E21" s="63">
        <v>9.719222462203024E-2</v>
      </c>
      <c r="F21" s="62" t="s">
        <v>130</v>
      </c>
      <c r="G21" s="63" t="s">
        <v>130</v>
      </c>
    </row>
    <row r="22" spans="1:7" ht="54" customHeight="1" x14ac:dyDescent="0.25">
      <c r="A22" s="272"/>
      <c r="B22" s="61" t="s">
        <v>237</v>
      </c>
      <c r="C22" s="62">
        <v>2</v>
      </c>
      <c r="D22" s="62">
        <v>46</v>
      </c>
      <c r="E22" s="63">
        <v>9.9352051835853133E-2</v>
      </c>
      <c r="F22" s="62" t="s">
        <v>130</v>
      </c>
      <c r="G22" s="63" t="s">
        <v>130</v>
      </c>
    </row>
    <row r="23" spans="1:7" ht="132" x14ac:dyDescent="0.25">
      <c r="A23" s="272"/>
      <c r="B23" s="61" t="s">
        <v>238</v>
      </c>
      <c r="C23" s="202">
        <v>1</v>
      </c>
      <c r="D23" s="62">
        <v>70</v>
      </c>
      <c r="E23" s="63">
        <v>0.15118790496760259</v>
      </c>
      <c r="F23" s="201" t="s">
        <v>130</v>
      </c>
      <c r="G23" s="63" t="s">
        <v>130</v>
      </c>
    </row>
    <row r="24" spans="1:7" ht="19.2" customHeight="1" thickBot="1" x14ac:dyDescent="0.3">
      <c r="A24" s="273"/>
      <c r="B24" s="218" t="s">
        <v>168</v>
      </c>
      <c r="C24" s="219" t="s">
        <v>239</v>
      </c>
      <c r="D24" s="219">
        <v>230</v>
      </c>
      <c r="E24" s="225">
        <v>0.49676025917926564</v>
      </c>
      <c r="F24" s="224">
        <v>215</v>
      </c>
      <c r="G24" s="225">
        <v>7.0000000000000007E-2</v>
      </c>
    </row>
    <row r="25" spans="1:7" ht="19.2" customHeight="1" thickBot="1" x14ac:dyDescent="0.3">
      <c r="A25" s="241" t="s">
        <v>215</v>
      </c>
      <c r="B25" s="212" t="s">
        <v>215</v>
      </c>
      <c r="C25" s="219">
        <v>2</v>
      </c>
      <c r="D25" s="219">
        <v>2</v>
      </c>
      <c r="E25" s="225">
        <v>4.0000000000000001E-3</v>
      </c>
      <c r="F25" s="224">
        <v>0</v>
      </c>
      <c r="G25" s="225" t="s">
        <v>130</v>
      </c>
    </row>
    <row r="26" spans="1:7" ht="19.2" customHeight="1" thickBot="1" x14ac:dyDescent="0.3">
      <c r="A26" s="221"/>
      <c r="B26" s="226" t="s">
        <v>167</v>
      </c>
      <c r="C26" s="242" t="s">
        <v>130</v>
      </c>
      <c r="D26" s="242">
        <v>463</v>
      </c>
      <c r="E26" s="228">
        <v>1</v>
      </c>
      <c r="F26" s="227">
        <v>474</v>
      </c>
      <c r="G26" s="245">
        <v>-2.3E-2</v>
      </c>
    </row>
    <row r="39" spans="9:9" x14ac:dyDescent="0.25">
      <c r="I39" s="1"/>
    </row>
    <row r="50" spans="11:11" x14ac:dyDescent="0.25">
      <c r="K50" s="1"/>
    </row>
  </sheetData>
  <mergeCells count="2">
    <mergeCell ref="A6:A16"/>
    <mergeCell ref="A17:A24"/>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election activeCell="E2" sqref="E2"/>
    </sheetView>
  </sheetViews>
  <sheetFormatPr defaultColWidth="9.109375" defaultRowHeight="12" x14ac:dyDescent="0.25"/>
  <cols>
    <col min="1" max="1" width="21.6640625" style="3" customWidth="1"/>
    <col min="2" max="4" width="10.33203125" style="3" customWidth="1"/>
    <col min="5" max="5" width="12.44140625" style="3" customWidth="1"/>
    <col min="6" max="6" width="12.109375" style="3" customWidth="1"/>
    <col min="7" max="7" width="10.33203125" style="3" customWidth="1"/>
    <col min="8" max="8" width="13.44140625" style="3" customWidth="1"/>
    <col min="9" max="9" width="12.33203125" style="3" customWidth="1"/>
    <col min="10" max="10" width="10.33203125" style="3" customWidth="1"/>
    <col min="11" max="11" width="2.33203125" style="3" customWidth="1"/>
    <col min="12" max="16384" width="9.109375" style="3"/>
  </cols>
  <sheetData>
    <row r="1" spans="1:27" ht="5.25" customHeight="1" x14ac:dyDescent="0.25"/>
    <row r="2" spans="1:27" ht="18.899999999999999" customHeight="1" x14ac:dyDescent="0.3">
      <c r="A2" s="14" t="s">
        <v>185</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 t="str">
        <f>+'1'!A4</f>
        <v>Janeiro-dezembro</v>
      </c>
      <c r="B4" s="251" t="s">
        <v>104</v>
      </c>
      <c r="C4" s="252"/>
      <c r="D4" s="253"/>
      <c r="E4" s="251" t="s">
        <v>105</v>
      </c>
      <c r="F4" s="252"/>
      <c r="G4" s="253"/>
      <c r="H4" s="252" t="s">
        <v>202</v>
      </c>
      <c r="I4" s="252"/>
      <c r="J4" s="252"/>
      <c r="K4" s="1"/>
      <c r="L4" s="1"/>
      <c r="M4" s="1"/>
      <c r="N4" s="1"/>
      <c r="O4" s="1"/>
      <c r="P4" s="1"/>
      <c r="Q4" s="1"/>
      <c r="R4" s="1"/>
      <c r="S4" s="1"/>
      <c r="T4" s="1"/>
      <c r="U4" s="1"/>
      <c r="V4" s="1"/>
      <c r="W4" s="1"/>
      <c r="X4" s="1"/>
      <c r="Y4" s="1"/>
      <c r="Z4" s="1"/>
      <c r="AA4" s="1"/>
    </row>
    <row r="5" spans="1:27" ht="30" customHeight="1" x14ac:dyDescent="0.25">
      <c r="A5" s="9" t="s">
        <v>138</v>
      </c>
      <c r="B5" s="17">
        <v>2023</v>
      </c>
      <c r="C5" s="18">
        <v>2024</v>
      </c>
      <c r="D5" s="52" t="s">
        <v>182</v>
      </c>
      <c r="E5" s="17">
        <v>2023</v>
      </c>
      <c r="F5" s="18">
        <v>2024</v>
      </c>
      <c r="G5" s="52" t="s">
        <v>182</v>
      </c>
      <c r="H5" s="17">
        <v>2023</v>
      </c>
      <c r="I5" s="18">
        <v>2024</v>
      </c>
      <c r="J5" s="52" t="s">
        <v>182</v>
      </c>
      <c r="K5" s="1"/>
      <c r="L5" s="1"/>
      <c r="M5" s="1"/>
      <c r="N5" s="1"/>
      <c r="O5" s="1"/>
      <c r="P5" s="1"/>
      <c r="Q5" s="1"/>
      <c r="R5" s="1"/>
      <c r="S5" s="1"/>
      <c r="T5" s="1"/>
      <c r="U5" s="1"/>
      <c r="V5" s="1"/>
      <c r="W5" s="1"/>
      <c r="X5" s="1"/>
      <c r="Y5" s="1"/>
      <c r="Z5" s="1"/>
      <c r="AA5" s="1"/>
    </row>
    <row r="6" spans="1:27" ht="18.899999999999999" customHeight="1" x14ac:dyDescent="0.25">
      <c r="A6" s="51" t="s">
        <v>14</v>
      </c>
      <c r="B6" s="39" t="s">
        <v>130</v>
      </c>
      <c r="C6" s="42" t="s">
        <v>130</v>
      </c>
      <c r="D6" s="236" t="s">
        <v>130</v>
      </c>
      <c r="E6" s="42">
        <v>166039491</v>
      </c>
      <c r="F6" s="42">
        <v>243902902</v>
      </c>
      <c r="G6" s="237">
        <f t="shared" ref="G6:G9" si="0">(F6/E6)-1</f>
        <v>0.46894513185420439</v>
      </c>
      <c r="H6" s="68">
        <f>E6</f>
        <v>166039491</v>
      </c>
      <c r="I6" s="68">
        <f>F6</f>
        <v>243902902</v>
      </c>
      <c r="J6" s="236">
        <f t="shared" ref="J6:J9" si="1">(I6/H6)-1</f>
        <v>0.46894513185420439</v>
      </c>
      <c r="K6" s="1"/>
      <c r="L6" s="1"/>
      <c r="M6" s="1"/>
      <c r="N6" s="1"/>
      <c r="O6" s="1"/>
      <c r="P6" s="1"/>
      <c r="Q6" s="1"/>
      <c r="R6" s="1"/>
      <c r="S6" s="1"/>
      <c r="T6" s="1"/>
      <c r="U6" s="1"/>
      <c r="V6" s="1"/>
      <c r="W6" s="1"/>
      <c r="X6" s="1"/>
      <c r="Y6" s="1"/>
      <c r="Z6" s="1"/>
      <c r="AA6" s="1"/>
    </row>
    <row r="7" spans="1:27" ht="18.899999999999999" customHeight="1" x14ac:dyDescent="0.25">
      <c r="A7" s="51" t="s">
        <v>20</v>
      </c>
      <c r="B7" s="39">
        <v>2363750</v>
      </c>
      <c r="C7" s="42">
        <v>2261683</v>
      </c>
      <c r="D7" s="236">
        <f t="shared" ref="D7:D9" si="2">(C7/B7)-1</f>
        <v>-4.3180116340560515E-2</v>
      </c>
      <c r="E7" s="42">
        <v>5409709</v>
      </c>
      <c r="F7" s="42">
        <v>13114619</v>
      </c>
      <c r="G7" s="236">
        <f t="shared" si="0"/>
        <v>1.4242743925782331</v>
      </c>
      <c r="H7" s="68">
        <f t="shared" ref="H7:I10" si="3">B7+E7</f>
        <v>7773459</v>
      </c>
      <c r="I7" s="68">
        <f t="shared" si="3"/>
        <v>15376302</v>
      </c>
      <c r="J7" s="236">
        <f t="shared" si="1"/>
        <v>0.9780514697511109</v>
      </c>
      <c r="K7" s="1"/>
      <c r="L7" s="1"/>
      <c r="M7" s="1"/>
      <c r="N7" s="1"/>
      <c r="O7" s="1"/>
      <c r="P7" s="1"/>
      <c r="Q7" s="1"/>
      <c r="R7" s="1"/>
      <c r="S7" s="1"/>
      <c r="T7" s="1"/>
      <c r="U7" s="1"/>
      <c r="V7" s="1"/>
      <c r="W7" s="1"/>
      <c r="X7" s="1"/>
      <c r="Y7" s="1"/>
      <c r="Z7" s="1"/>
      <c r="AA7" s="1"/>
    </row>
    <row r="8" spans="1:27" ht="18.899999999999999" customHeight="1" x14ac:dyDescent="0.25">
      <c r="A8" s="51" t="s">
        <v>26</v>
      </c>
      <c r="B8" s="39">
        <v>627403</v>
      </c>
      <c r="C8" s="42">
        <v>584702</v>
      </c>
      <c r="D8" s="236">
        <f t="shared" si="2"/>
        <v>-6.8059923207252737E-2</v>
      </c>
      <c r="E8" s="42">
        <v>2210061</v>
      </c>
      <c r="F8" s="42">
        <v>2012148</v>
      </c>
      <c r="G8" s="236">
        <f t="shared" si="0"/>
        <v>-8.955092189763092E-2</v>
      </c>
      <c r="H8" s="68">
        <f t="shared" si="3"/>
        <v>2837464</v>
      </c>
      <c r="I8" s="68">
        <f t="shared" si="3"/>
        <v>2596850</v>
      </c>
      <c r="J8" s="236">
        <f t="shared" si="1"/>
        <v>-8.4798961326029154E-2</v>
      </c>
      <c r="K8" s="1"/>
      <c r="L8" s="1"/>
      <c r="M8" s="1"/>
      <c r="N8" s="1"/>
      <c r="O8" s="1"/>
      <c r="P8" s="1"/>
      <c r="Q8" s="1"/>
      <c r="R8" s="1"/>
      <c r="S8" s="1"/>
      <c r="T8" s="1"/>
      <c r="U8" s="1"/>
      <c r="V8" s="1"/>
      <c r="W8" s="1"/>
      <c r="X8" s="1"/>
      <c r="Y8" s="1"/>
      <c r="Z8" s="1"/>
      <c r="AA8" s="1"/>
    </row>
    <row r="9" spans="1:27" ht="18.899999999999999" customHeight="1" x14ac:dyDescent="0.25">
      <c r="A9" s="51" t="s">
        <v>178</v>
      </c>
      <c r="B9" s="39">
        <v>9282</v>
      </c>
      <c r="C9" s="42">
        <v>13379</v>
      </c>
      <c r="D9" s="236">
        <f t="shared" si="2"/>
        <v>0.44139194139194138</v>
      </c>
      <c r="E9" s="42">
        <v>1059045</v>
      </c>
      <c r="F9" s="42">
        <v>606156</v>
      </c>
      <c r="G9" s="236">
        <f t="shared" si="0"/>
        <v>-0.42763905216492215</v>
      </c>
      <c r="H9" s="68">
        <f t="shared" si="3"/>
        <v>1068327</v>
      </c>
      <c r="I9" s="68">
        <f t="shared" si="3"/>
        <v>619535</v>
      </c>
      <c r="J9" s="236">
        <f t="shared" si="1"/>
        <v>-0.42008860582948848</v>
      </c>
      <c r="K9" s="1"/>
      <c r="L9" s="1"/>
      <c r="M9" s="1"/>
      <c r="N9" s="1"/>
      <c r="O9" s="1"/>
      <c r="P9" s="1"/>
      <c r="Q9" s="1"/>
      <c r="R9" s="1"/>
      <c r="S9" s="1"/>
      <c r="T9" s="1"/>
      <c r="U9" s="1"/>
      <c r="V9" s="1"/>
      <c r="W9" s="1"/>
      <c r="X9" s="1"/>
      <c r="Y9" s="1"/>
      <c r="Z9" s="1"/>
      <c r="AA9" s="1"/>
    </row>
    <row r="10" spans="1:27" ht="18.899999999999999" customHeight="1" thickBot="1" x14ac:dyDescent="0.3">
      <c r="A10" s="11" t="s">
        <v>33</v>
      </c>
      <c r="B10" s="8">
        <f>SUM(B6:B9)</f>
        <v>3000435</v>
      </c>
      <c r="C10" s="12">
        <f>SUM(C6:C9)</f>
        <v>2859764</v>
      </c>
      <c r="D10" s="32">
        <f>(C10/B10)-1</f>
        <v>-4.6883535220726302E-2</v>
      </c>
      <c r="E10" s="8">
        <f>SUM(E6:E9)</f>
        <v>174718306</v>
      </c>
      <c r="F10" s="12">
        <f>SUM(F6:F9)</f>
        <v>259635825</v>
      </c>
      <c r="G10" s="32">
        <f>(F10/E10)-1</f>
        <v>0.48602531093679446</v>
      </c>
      <c r="H10" s="238">
        <f t="shared" si="3"/>
        <v>177718741</v>
      </c>
      <c r="I10" s="239">
        <f t="shared" si="3"/>
        <v>262495589</v>
      </c>
      <c r="J10" s="26">
        <f>(I10/H10)-1</f>
        <v>0.47702818241324363</v>
      </c>
      <c r="K10" s="1"/>
      <c r="L10" s="1"/>
      <c r="M10" s="1"/>
      <c r="N10" s="1"/>
      <c r="O10" s="1"/>
      <c r="P10" s="1"/>
      <c r="Q10" s="1"/>
      <c r="R10" s="1"/>
      <c r="S10" s="1"/>
      <c r="T10" s="1"/>
      <c r="U10" s="1"/>
      <c r="V10" s="1"/>
      <c r="W10" s="1"/>
      <c r="X10" s="1"/>
      <c r="Y10" s="1"/>
      <c r="Z10" s="1"/>
      <c r="AA10" s="1"/>
    </row>
    <row r="11" spans="1:27" ht="18.899999999999999" customHeight="1" x14ac:dyDescent="0.25">
      <c r="A11" s="243" t="s">
        <v>218</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C2" sqref="C2"/>
    </sheetView>
  </sheetViews>
  <sheetFormatPr defaultColWidth="9.109375" defaultRowHeight="12" x14ac:dyDescent="0.25"/>
  <cols>
    <col min="1" max="1" width="21.6640625" style="3" customWidth="1"/>
    <col min="2" max="2" width="12.6640625" style="3" customWidth="1"/>
    <col min="3" max="3" width="13.6640625" style="3" customWidth="1"/>
    <col min="4" max="10" width="10.6640625" style="3" customWidth="1"/>
    <col min="11" max="11" width="2.33203125" style="3" customWidth="1"/>
    <col min="12" max="16384" width="9.109375" style="3"/>
  </cols>
  <sheetData>
    <row r="1" spans="1:27" ht="6.75" customHeight="1" x14ac:dyDescent="0.25"/>
    <row r="2" spans="1:27" ht="18.899999999999999" customHeight="1" x14ac:dyDescent="0.3">
      <c r="A2" s="14" t="s">
        <v>186</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 t="str">
        <f>+'1'!A4</f>
        <v>Janeiro-dezembro</v>
      </c>
      <c r="B4" s="251" t="s">
        <v>131</v>
      </c>
      <c r="C4" s="252"/>
      <c r="D4" s="253"/>
      <c r="E4" s="251" t="s">
        <v>106</v>
      </c>
      <c r="F4" s="252"/>
      <c r="G4" s="253"/>
      <c r="H4" s="252" t="s">
        <v>107</v>
      </c>
      <c r="I4" s="252"/>
      <c r="J4" s="252"/>
      <c r="K4" s="1"/>
      <c r="L4" s="1"/>
      <c r="M4" s="1"/>
      <c r="N4" s="1"/>
      <c r="O4" s="1"/>
      <c r="P4" s="1"/>
      <c r="Q4" s="1"/>
      <c r="R4" s="1"/>
      <c r="S4" s="1"/>
      <c r="T4" s="1"/>
      <c r="U4" s="1"/>
      <c r="V4" s="1"/>
      <c r="W4" s="1"/>
      <c r="X4" s="1"/>
      <c r="Y4" s="1"/>
      <c r="Z4" s="1"/>
      <c r="AA4" s="1"/>
    </row>
    <row r="5" spans="1:27" ht="30" customHeight="1" x14ac:dyDescent="0.25">
      <c r="A5" s="9" t="s">
        <v>138</v>
      </c>
      <c r="B5" s="17">
        <v>2023</v>
      </c>
      <c r="C5" s="18">
        <v>2024</v>
      </c>
      <c r="D5" s="52" t="s">
        <v>182</v>
      </c>
      <c r="E5" s="17">
        <v>2023</v>
      </c>
      <c r="F5" s="18">
        <v>2024</v>
      </c>
      <c r="G5" s="52" t="s">
        <v>182</v>
      </c>
      <c r="H5" s="17">
        <v>2023</v>
      </c>
      <c r="I5" s="18">
        <v>2024</v>
      </c>
      <c r="J5" s="52" t="s">
        <v>182</v>
      </c>
      <c r="K5" s="1"/>
      <c r="L5" s="1"/>
      <c r="M5" s="1"/>
      <c r="N5" s="1"/>
      <c r="O5" s="1"/>
      <c r="P5" s="1"/>
      <c r="Q5" s="1"/>
      <c r="R5" s="1"/>
      <c r="S5" s="1"/>
      <c r="T5" s="1"/>
      <c r="U5" s="1"/>
      <c r="V5" s="1"/>
      <c r="W5" s="1"/>
      <c r="X5" s="1"/>
      <c r="Y5" s="1"/>
      <c r="Z5" s="1"/>
      <c r="AA5" s="1"/>
    </row>
    <row r="6" spans="1:27" ht="18.899999999999999" customHeight="1" x14ac:dyDescent="0.25">
      <c r="A6" s="51" t="s">
        <v>14</v>
      </c>
      <c r="B6" s="36">
        <v>166039491</v>
      </c>
      <c r="C6" s="37">
        <v>243902902</v>
      </c>
      <c r="D6" s="237">
        <f t="shared" ref="D6:D9" si="0">(C6/B6)-1</f>
        <v>0.46894513185420439</v>
      </c>
      <c r="E6" s="42">
        <v>538896</v>
      </c>
      <c r="F6" s="37">
        <v>614171</v>
      </c>
      <c r="G6" s="237">
        <f t="shared" ref="G6:G9" si="1">(F6/E6)-1</f>
        <v>0.139683723761171</v>
      </c>
      <c r="H6" s="53">
        <f t="shared" ref="H6:I8" si="2">E6/B6</f>
        <v>3.2455893279027216E-3</v>
      </c>
      <c r="I6" s="53">
        <f t="shared" si="2"/>
        <v>2.5180963201495649E-3</v>
      </c>
      <c r="J6" s="240">
        <f t="shared" ref="J6:J9" si="3">(I6/H6)-1</f>
        <v>-0.22414820060529894</v>
      </c>
      <c r="K6" s="1"/>
      <c r="L6" s="1"/>
      <c r="M6" s="1"/>
      <c r="N6" s="1"/>
      <c r="O6" s="1"/>
      <c r="P6" s="1"/>
      <c r="Q6" s="1"/>
      <c r="R6" s="1"/>
      <c r="S6" s="1"/>
      <c r="T6" s="1"/>
      <c r="U6" s="1"/>
      <c r="V6" s="1"/>
      <c r="W6" s="1"/>
      <c r="X6" s="1"/>
      <c r="Y6" s="1"/>
      <c r="Z6" s="1"/>
      <c r="AA6" s="1"/>
    </row>
    <row r="7" spans="1:27" ht="18.899999999999999" customHeight="1" x14ac:dyDescent="0.25">
      <c r="A7" s="51" t="s">
        <v>20</v>
      </c>
      <c r="B7" s="39">
        <v>7773459</v>
      </c>
      <c r="C7" s="42">
        <v>15376302</v>
      </c>
      <c r="D7" s="236">
        <f t="shared" si="0"/>
        <v>0.9780514697511109</v>
      </c>
      <c r="E7" s="42">
        <v>458857</v>
      </c>
      <c r="F7" s="42">
        <v>439870</v>
      </c>
      <c r="G7" s="236">
        <f t="shared" si="1"/>
        <v>-4.1378904538886818E-2</v>
      </c>
      <c r="H7" s="53">
        <f t="shared" si="2"/>
        <v>5.9028676937769919E-2</v>
      </c>
      <c r="I7" s="53">
        <f t="shared" si="2"/>
        <v>2.8607008369112417E-2</v>
      </c>
      <c r="J7" s="240">
        <f t="shared" si="3"/>
        <v>-0.51537100519344325</v>
      </c>
      <c r="K7" s="1"/>
      <c r="L7" s="1"/>
      <c r="M7" s="1"/>
      <c r="N7" s="1"/>
      <c r="O7" s="1"/>
      <c r="P7" s="1"/>
      <c r="Q7" s="1"/>
      <c r="R7" s="1"/>
      <c r="S7" s="1"/>
      <c r="T7" s="1"/>
      <c r="U7" s="1"/>
      <c r="V7" s="1"/>
      <c r="W7" s="1"/>
      <c r="X7" s="1"/>
      <c r="Y7" s="1"/>
      <c r="Z7" s="1"/>
      <c r="AA7" s="1"/>
    </row>
    <row r="8" spans="1:27" ht="18.899999999999999" customHeight="1" x14ac:dyDescent="0.25">
      <c r="A8" s="51" t="s">
        <v>26</v>
      </c>
      <c r="B8" s="39">
        <v>2837464</v>
      </c>
      <c r="C8" s="42">
        <v>2596850</v>
      </c>
      <c r="D8" s="236">
        <f t="shared" si="0"/>
        <v>-8.4798961326029154E-2</v>
      </c>
      <c r="E8" s="42">
        <v>328254</v>
      </c>
      <c r="F8" s="42">
        <v>178780</v>
      </c>
      <c r="G8" s="236">
        <f t="shared" si="1"/>
        <v>-0.45536078768270916</v>
      </c>
      <c r="H8" s="53">
        <f t="shared" si="2"/>
        <v>0.11568569680531629</v>
      </c>
      <c r="I8" s="53">
        <f t="shared" si="2"/>
        <v>6.8844946762423712E-2</v>
      </c>
      <c r="J8" s="240">
        <f t="shared" si="3"/>
        <v>-0.40489664095397515</v>
      </c>
      <c r="K8" s="1"/>
      <c r="L8" s="1"/>
      <c r="M8" s="1"/>
      <c r="N8" s="1"/>
      <c r="O8" s="1"/>
      <c r="P8" s="1"/>
      <c r="Q8" s="1"/>
      <c r="R8" s="1"/>
      <c r="S8" s="1"/>
      <c r="T8" s="1"/>
      <c r="U8" s="1"/>
      <c r="V8" s="1"/>
      <c r="W8" s="1"/>
      <c r="X8" s="1"/>
      <c r="Y8" s="1"/>
      <c r="Z8" s="1"/>
      <c r="AA8" s="1"/>
    </row>
    <row r="9" spans="1:27" ht="18.899999999999999" customHeight="1" x14ac:dyDescent="0.25">
      <c r="A9" s="51" t="s">
        <v>178</v>
      </c>
      <c r="B9" s="39">
        <v>1068327</v>
      </c>
      <c r="C9" s="42">
        <v>619535</v>
      </c>
      <c r="D9" s="236">
        <f t="shared" si="0"/>
        <v>-0.42008860582948848</v>
      </c>
      <c r="E9" s="42">
        <v>311335</v>
      </c>
      <c r="F9" s="42">
        <v>239125</v>
      </c>
      <c r="G9" s="236">
        <f t="shared" si="1"/>
        <v>-0.23193665986798784</v>
      </c>
      <c r="H9" s="53">
        <v>8.9678991204546601E-2</v>
      </c>
      <c r="I9" s="53">
        <v>0.1839707232523618</v>
      </c>
      <c r="J9" s="240">
        <v>1.0514361366169642</v>
      </c>
      <c r="K9" s="1"/>
      <c r="L9" s="1"/>
      <c r="M9" s="1"/>
      <c r="N9" s="1"/>
      <c r="O9" s="1"/>
      <c r="P9" s="1"/>
      <c r="Q9" s="1"/>
      <c r="R9" s="1"/>
      <c r="S9" s="1"/>
      <c r="T9" s="1"/>
      <c r="U9" s="1"/>
      <c r="V9" s="1"/>
      <c r="W9" s="1"/>
      <c r="X9" s="1"/>
      <c r="Y9" s="1"/>
      <c r="Z9" s="1"/>
      <c r="AA9" s="1"/>
    </row>
    <row r="10" spans="1:27" ht="18.899999999999999" customHeight="1" thickBot="1" x14ac:dyDescent="0.3">
      <c r="A10" s="11" t="s">
        <v>177</v>
      </c>
      <c r="B10" s="8">
        <f>SUM(B6:B9)</f>
        <v>177718741</v>
      </c>
      <c r="C10" s="12">
        <f>SUM(C6:C9)</f>
        <v>262495589</v>
      </c>
      <c r="D10" s="32">
        <f>(C10/B10)-1</f>
        <v>0.47702818241324363</v>
      </c>
      <c r="E10" s="12">
        <f>SUM(E6:E9)</f>
        <v>1637342</v>
      </c>
      <c r="F10" s="12">
        <f>SUM(F6:F9)</f>
        <v>1471946</v>
      </c>
      <c r="G10" s="32">
        <f>(F10/E10)-1</f>
        <v>-0.10101493762451585</v>
      </c>
      <c r="H10" s="54">
        <v>7.8913983267484399E-3</v>
      </c>
      <c r="I10" s="54">
        <v>5.0261942963005886E-3</v>
      </c>
      <c r="J10" s="33">
        <f>(I10/H10)-1</f>
        <v>-0.3630793823619376</v>
      </c>
      <c r="K10" s="1"/>
      <c r="L10" s="1"/>
      <c r="M10" s="1"/>
      <c r="N10" s="1"/>
      <c r="O10" s="1"/>
      <c r="P10" s="1"/>
      <c r="Q10" s="1"/>
      <c r="R10" s="1"/>
      <c r="S10" s="1"/>
      <c r="T10" s="1"/>
      <c r="U10" s="1"/>
      <c r="V10" s="1"/>
      <c r="W10" s="1"/>
      <c r="X10" s="1"/>
      <c r="Y10" s="1"/>
      <c r="Z10" s="1"/>
      <c r="AA10" s="1"/>
    </row>
    <row r="11" spans="1:27" x14ac:dyDescent="0.25">
      <c r="A11" s="243" t="s">
        <v>219</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x14ac:dyDescent="0.25">
      <c r="A12" s="244" t="s">
        <v>220</v>
      </c>
      <c r="B12" s="55"/>
      <c r="C12" s="55"/>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F2" sqref="F2"/>
    </sheetView>
  </sheetViews>
  <sheetFormatPr defaultColWidth="9.109375" defaultRowHeight="15" customHeight="1" x14ac:dyDescent="0.3"/>
  <cols>
    <col min="1" max="1" width="7.88671875" style="168" customWidth="1"/>
    <col min="2" max="2" width="16" style="177" customWidth="1"/>
    <col min="3" max="3" width="54.6640625" style="168" customWidth="1"/>
    <col min="4" max="4" width="3.109375" style="168" customWidth="1"/>
    <col min="5" max="5" width="5.44140625" style="178" customWidth="1"/>
    <col min="6" max="7" width="9.109375" style="178"/>
    <col min="8" max="16384" width="9.109375" style="168"/>
  </cols>
  <sheetData>
    <row r="1" spans="1:248" ht="18.899999999999999" customHeight="1" x14ac:dyDescent="0.3"/>
    <row r="2" spans="1:248" ht="18.899999999999999" customHeight="1" x14ac:dyDescent="0.3">
      <c r="A2" s="248" t="s">
        <v>5</v>
      </c>
      <c r="B2" s="248"/>
      <c r="C2" s="248"/>
      <c r="D2" s="169"/>
      <c r="E2" s="179"/>
      <c r="F2" s="179"/>
      <c r="G2" s="17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9"/>
      <c r="BV2" s="169"/>
      <c r="BW2" s="169"/>
      <c r="BX2" s="169"/>
      <c r="BY2" s="169"/>
      <c r="BZ2" s="169"/>
      <c r="CA2" s="169"/>
      <c r="CB2" s="169"/>
      <c r="CC2" s="169"/>
      <c r="CD2" s="169"/>
      <c r="CE2" s="169"/>
      <c r="CF2" s="169"/>
      <c r="CG2" s="169"/>
      <c r="CH2" s="169"/>
      <c r="CI2" s="169"/>
      <c r="CJ2" s="169"/>
      <c r="CK2" s="169"/>
      <c r="CL2" s="169"/>
      <c r="CM2" s="169"/>
      <c r="CN2" s="169"/>
      <c r="CO2" s="169"/>
      <c r="CP2" s="169"/>
      <c r="CQ2" s="169"/>
      <c r="CR2" s="169"/>
      <c r="CS2" s="169"/>
      <c r="CT2" s="169"/>
      <c r="CU2" s="169"/>
      <c r="CV2" s="169"/>
      <c r="CW2" s="169"/>
      <c r="CX2" s="169"/>
      <c r="CY2" s="169"/>
      <c r="CZ2" s="169"/>
      <c r="DA2" s="169"/>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c r="GK2" s="169"/>
      <c r="GL2" s="169"/>
      <c r="GM2" s="169"/>
      <c r="GN2" s="169"/>
      <c r="GO2" s="169"/>
      <c r="GP2" s="169"/>
      <c r="GQ2" s="169"/>
      <c r="GR2" s="169"/>
      <c r="GS2" s="169"/>
      <c r="GT2" s="169"/>
      <c r="GU2" s="169"/>
      <c r="GV2" s="169"/>
      <c r="GW2" s="169"/>
      <c r="GX2" s="169"/>
      <c r="GY2" s="169"/>
      <c r="GZ2" s="169"/>
      <c r="HA2" s="169"/>
      <c r="HB2" s="169"/>
      <c r="HC2" s="169"/>
      <c r="HD2" s="169"/>
      <c r="HE2" s="169"/>
      <c r="HF2" s="169"/>
      <c r="HG2" s="169"/>
      <c r="HH2" s="169"/>
      <c r="HI2" s="169"/>
      <c r="HJ2" s="169"/>
      <c r="HK2" s="169"/>
      <c r="HL2" s="169"/>
      <c r="HM2" s="169"/>
      <c r="HN2" s="169"/>
      <c r="HO2" s="169"/>
      <c r="HP2" s="169"/>
      <c r="HQ2" s="169"/>
      <c r="HR2" s="169"/>
      <c r="HS2" s="169"/>
      <c r="HT2" s="169"/>
      <c r="HU2" s="169"/>
      <c r="HV2" s="169"/>
      <c r="HW2" s="169"/>
      <c r="HX2" s="169"/>
      <c r="HY2" s="169"/>
      <c r="HZ2" s="169"/>
      <c r="IA2" s="169"/>
      <c r="IB2" s="169"/>
      <c r="IC2" s="169"/>
      <c r="ID2" s="169"/>
      <c r="IE2" s="169"/>
      <c r="IF2" s="169"/>
      <c r="IG2" s="169"/>
      <c r="IH2" s="169"/>
      <c r="II2" s="169"/>
      <c r="IJ2" s="169"/>
      <c r="IK2" s="169"/>
      <c r="IL2" s="169"/>
      <c r="IM2" s="169"/>
      <c r="IN2" s="169"/>
    </row>
    <row r="3" spans="1:248" ht="6" customHeight="1" x14ac:dyDescent="0.3">
      <c r="B3" s="172"/>
      <c r="C3" s="169"/>
      <c r="D3" s="169"/>
      <c r="E3" s="179"/>
      <c r="F3" s="179"/>
      <c r="G3" s="17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69"/>
      <c r="GA3" s="169"/>
      <c r="GB3" s="169"/>
      <c r="GC3" s="169"/>
      <c r="GD3" s="169"/>
      <c r="GE3" s="169"/>
      <c r="GF3" s="169"/>
      <c r="GG3" s="169"/>
      <c r="GH3" s="169"/>
      <c r="GI3" s="169"/>
      <c r="GJ3" s="169"/>
      <c r="GK3" s="169"/>
      <c r="GL3" s="169"/>
      <c r="GM3" s="169"/>
      <c r="GN3" s="169"/>
      <c r="GO3" s="169"/>
      <c r="GP3" s="169"/>
      <c r="GQ3" s="169"/>
      <c r="GR3" s="169"/>
      <c r="GS3" s="169"/>
      <c r="GT3" s="169"/>
      <c r="GU3" s="169"/>
      <c r="GV3" s="169"/>
      <c r="GW3" s="169"/>
      <c r="GX3" s="169"/>
      <c r="GY3" s="169"/>
      <c r="GZ3" s="169"/>
      <c r="HA3" s="169"/>
      <c r="HB3" s="169"/>
      <c r="HC3" s="169"/>
      <c r="HD3" s="169"/>
      <c r="HE3" s="169"/>
      <c r="HF3" s="169"/>
      <c r="HG3" s="169"/>
      <c r="HH3" s="169"/>
      <c r="HI3" s="169"/>
      <c r="HJ3" s="169"/>
      <c r="HK3" s="169"/>
      <c r="HL3" s="169"/>
      <c r="HM3" s="169"/>
      <c r="HN3" s="169"/>
      <c r="HO3" s="169"/>
      <c r="HP3" s="169"/>
      <c r="HQ3" s="169"/>
      <c r="HR3" s="169"/>
      <c r="HS3" s="169"/>
      <c r="HT3" s="169"/>
      <c r="HU3" s="169"/>
      <c r="HV3" s="169"/>
      <c r="HW3" s="169"/>
      <c r="HX3" s="169"/>
      <c r="HY3" s="169"/>
      <c r="HZ3" s="169"/>
      <c r="IA3" s="169"/>
      <c r="IB3" s="169"/>
      <c r="IC3" s="169"/>
      <c r="ID3" s="169"/>
      <c r="IE3" s="169"/>
      <c r="IF3" s="169"/>
      <c r="IG3" s="169"/>
      <c r="IH3" s="169"/>
      <c r="II3" s="169"/>
      <c r="IJ3" s="169"/>
      <c r="IK3" s="169"/>
      <c r="IL3" s="169"/>
      <c r="IM3" s="169"/>
      <c r="IN3" s="169"/>
    </row>
    <row r="4" spans="1:248" ht="18.899999999999999" customHeight="1" x14ac:dyDescent="0.3">
      <c r="B4" s="180" t="s">
        <v>6</v>
      </c>
      <c r="C4" s="181" t="s">
        <v>7</v>
      </c>
    </row>
    <row r="5" spans="1:248" ht="18.899999999999999" customHeight="1" x14ac:dyDescent="0.3">
      <c r="B5" s="180" t="s">
        <v>8</v>
      </c>
      <c r="C5" s="181" t="s">
        <v>9</v>
      </c>
    </row>
    <row r="6" spans="1:248" ht="18.899999999999999" customHeight="1" x14ac:dyDescent="0.3">
      <c r="B6" s="180" t="s">
        <v>10</v>
      </c>
      <c r="C6" s="181" t="s">
        <v>11</v>
      </c>
    </row>
    <row r="7" spans="1:248" ht="18.899999999999999" customHeight="1" x14ac:dyDescent="0.3">
      <c r="B7" s="180" t="s">
        <v>12</v>
      </c>
      <c r="C7" s="181" t="s">
        <v>13</v>
      </c>
    </row>
    <row r="8" spans="1:248" ht="18.899999999999999" customHeight="1" x14ac:dyDescent="0.3">
      <c r="B8" s="180" t="s">
        <v>69</v>
      </c>
      <c r="C8" s="181" t="s">
        <v>70</v>
      </c>
    </row>
    <row r="9" spans="1:248" ht="18.899999999999999" customHeight="1" x14ac:dyDescent="0.3">
      <c r="B9" s="182" t="s">
        <v>14</v>
      </c>
      <c r="C9" s="183" t="s">
        <v>15</v>
      </c>
    </row>
    <row r="10" spans="1:248" ht="18.899999999999999" customHeight="1" x14ac:dyDescent="0.3">
      <c r="B10" s="182" t="s">
        <v>16</v>
      </c>
      <c r="C10" s="183" t="s">
        <v>17</v>
      </c>
      <c r="E10" s="184"/>
      <c r="F10" s="184"/>
    </row>
    <row r="11" spans="1:248" ht="18.899999999999999" customHeight="1" x14ac:dyDescent="0.3">
      <c r="B11" s="182" t="s">
        <v>71</v>
      </c>
      <c r="C11" s="183" t="s">
        <v>76</v>
      </c>
      <c r="E11" s="184"/>
      <c r="F11" s="184"/>
    </row>
    <row r="12" spans="1:248" ht="18.899999999999999" customHeight="1" x14ac:dyDescent="0.3">
      <c r="B12" s="182" t="s">
        <v>72</v>
      </c>
      <c r="C12" s="183" t="s">
        <v>73</v>
      </c>
      <c r="E12" s="184"/>
      <c r="F12" s="184"/>
    </row>
    <row r="13" spans="1:248" ht="18.899999999999999" customHeight="1" x14ac:dyDescent="0.3">
      <c r="B13" s="182" t="s">
        <v>74</v>
      </c>
      <c r="C13" s="183" t="s">
        <v>75</v>
      </c>
      <c r="E13" s="184"/>
      <c r="F13" s="184"/>
    </row>
    <row r="14" spans="1:248" ht="18.899999999999999" customHeight="1" x14ac:dyDescent="0.3">
      <c r="B14" s="182" t="s">
        <v>18</v>
      </c>
      <c r="C14" s="183" t="s">
        <v>223</v>
      </c>
      <c r="E14" s="184"/>
      <c r="F14" s="184"/>
    </row>
    <row r="15" spans="1:248" ht="18.899999999999999" customHeight="1" x14ac:dyDescent="0.3">
      <c r="B15" s="182" t="s">
        <v>19</v>
      </c>
      <c r="C15" s="183" t="s">
        <v>224</v>
      </c>
      <c r="E15" s="184"/>
      <c r="F15" s="184"/>
    </row>
    <row r="16" spans="1:248" ht="18.899999999999999" customHeight="1" x14ac:dyDescent="0.3">
      <c r="B16" s="185" t="s">
        <v>20</v>
      </c>
      <c r="C16" s="183" t="s">
        <v>21</v>
      </c>
      <c r="E16" s="184"/>
      <c r="F16" s="184"/>
    </row>
    <row r="17" spans="1:6" ht="18.899999999999999" customHeight="1" x14ac:dyDescent="0.3">
      <c r="B17" s="185" t="s">
        <v>77</v>
      </c>
      <c r="C17" s="183" t="s">
        <v>78</v>
      </c>
      <c r="E17" s="184"/>
      <c r="F17" s="184"/>
    </row>
    <row r="18" spans="1:6" ht="18.899999999999999" customHeight="1" x14ac:dyDescent="0.3">
      <c r="B18" s="185" t="s">
        <v>22</v>
      </c>
      <c r="C18" s="183" t="s">
        <v>23</v>
      </c>
      <c r="E18" s="184"/>
      <c r="F18" s="184"/>
    </row>
    <row r="19" spans="1:6" ht="18.899999999999999" customHeight="1" x14ac:dyDescent="0.3">
      <c r="B19" s="185" t="s">
        <v>79</v>
      </c>
      <c r="C19" s="183" t="s">
        <v>80</v>
      </c>
      <c r="E19" s="184"/>
      <c r="F19" s="184"/>
    </row>
    <row r="20" spans="1:6" ht="18.899999999999999" customHeight="1" x14ac:dyDescent="0.3">
      <c r="B20" s="182" t="s">
        <v>24</v>
      </c>
      <c r="C20" s="183" t="s">
        <v>25</v>
      </c>
      <c r="E20" s="184"/>
      <c r="F20" s="184"/>
    </row>
    <row r="21" spans="1:6" ht="18.899999999999999" customHeight="1" x14ac:dyDescent="0.3">
      <c r="B21" s="182" t="s">
        <v>26</v>
      </c>
      <c r="C21" s="183" t="s">
        <v>27</v>
      </c>
      <c r="E21" s="184"/>
      <c r="F21" s="184"/>
    </row>
    <row r="22" spans="1:6" ht="18.899999999999999" customHeight="1" x14ac:dyDescent="0.3">
      <c r="A22" s="177"/>
      <c r="B22" s="182" t="s">
        <v>36</v>
      </c>
      <c r="C22" s="183" t="s">
        <v>37</v>
      </c>
      <c r="E22" s="184"/>
      <c r="F22" s="184"/>
    </row>
    <row r="23" spans="1:6" ht="18.899999999999999" customHeight="1" x14ac:dyDescent="0.3">
      <c r="A23" s="177"/>
      <c r="B23" s="185" t="s">
        <v>28</v>
      </c>
      <c r="C23" s="183" t="s">
        <v>126</v>
      </c>
      <c r="E23" s="184"/>
      <c r="F23" s="184"/>
    </row>
    <row r="24" spans="1:6" ht="18.899999999999999" customHeight="1" x14ac:dyDescent="0.3">
      <c r="A24" s="177"/>
      <c r="B24" s="185" t="s">
        <v>29</v>
      </c>
      <c r="C24" s="183" t="s">
        <v>148</v>
      </c>
      <c r="E24" s="184"/>
      <c r="F24" s="184"/>
    </row>
    <row r="25" spans="1:6" ht="18.899999999999999" customHeight="1" x14ac:dyDescent="0.3">
      <c r="A25" s="177"/>
      <c r="B25" s="186" t="s">
        <v>30</v>
      </c>
      <c r="C25" s="187" t="s">
        <v>31</v>
      </c>
      <c r="E25" s="184"/>
      <c r="F25" s="184"/>
    </row>
    <row r="26" spans="1:6" ht="18.899999999999999" customHeight="1" x14ac:dyDescent="0.3">
      <c r="A26" s="177"/>
      <c r="E26" s="184"/>
      <c r="F26" s="184"/>
    </row>
    <row r="27" spans="1:6" ht="18.899999999999999" customHeight="1" x14ac:dyDescent="0.3"/>
    <row r="28" spans="1:6" ht="18.899999999999999" customHeight="1" x14ac:dyDescent="0.3"/>
    <row r="29" spans="1:6" ht="18.899999999999999" customHeight="1" x14ac:dyDescent="0.3"/>
    <row r="30" spans="1:6" ht="18.899999999999999" customHeight="1" x14ac:dyDescent="0.3"/>
    <row r="31" spans="1:6" ht="18.899999999999999" customHeight="1" x14ac:dyDescent="0.3"/>
    <row r="32" spans="1:6" ht="18.899999999999999" customHeight="1" x14ac:dyDescent="0.3"/>
    <row r="33" ht="18.899999999999999" customHeight="1" x14ac:dyDescent="0.3"/>
    <row r="34" ht="18.899999999999999" customHeight="1" x14ac:dyDescent="0.3"/>
    <row r="35" ht="18.899999999999999" customHeight="1" x14ac:dyDescent="0.3"/>
    <row r="36" ht="18.899999999999999" customHeight="1" x14ac:dyDescent="0.3"/>
    <row r="37" ht="18.899999999999999" customHeight="1" x14ac:dyDescent="0.3"/>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C2" sqref="C2"/>
    </sheetView>
  </sheetViews>
  <sheetFormatPr defaultColWidth="9.109375" defaultRowHeight="12" x14ac:dyDescent="0.25"/>
  <cols>
    <col min="1" max="1" width="32.33203125" style="3" customWidth="1"/>
    <col min="2" max="4" width="12.6640625" style="3" customWidth="1"/>
    <col min="5" max="5" width="5.5546875" style="3" customWidth="1"/>
    <col min="6" max="16384" width="9.109375" style="3"/>
  </cols>
  <sheetData>
    <row r="1" spans="1:27" ht="5.25" customHeight="1" x14ac:dyDescent="0.25"/>
    <row r="2" spans="1:27" ht="18.899999999999999" customHeight="1" x14ac:dyDescent="0.3">
      <c r="A2" s="14" t="s">
        <v>187</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7" customHeight="1" x14ac:dyDescent="0.25">
      <c r="A4" s="16" t="str">
        <f>+'1'!A4</f>
        <v>Janeiro-dezembro</v>
      </c>
      <c r="B4" s="251" t="s">
        <v>108</v>
      </c>
      <c r="C4" s="252"/>
      <c r="D4" s="253"/>
      <c r="E4" s="1"/>
      <c r="F4" s="1"/>
      <c r="G4" s="1"/>
      <c r="H4" s="1"/>
      <c r="I4" s="1"/>
      <c r="J4" s="1"/>
      <c r="K4" s="1"/>
      <c r="L4" s="1"/>
      <c r="M4" s="1"/>
      <c r="N4" s="1"/>
      <c r="O4" s="1"/>
      <c r="P4" s="1"/>
      <c r="Q4" s="1"/>
      <c r="R4" s="1"/>
      <c r="S4" s="1"/>
      <c r="T4" s="1"/>
      <c r="U4" s="1"/>
      <c r="V4" s="1"/>
      <c r="W4" s="1"/>
      <c r="X4" s="1"/>
      <c r="Y4" s="1"/>
      <c r="Z4" s="1"/>
      <c r="AA4" s="1"/>
    </row>
    <row r="5" spans="1:27" ht="30" customHeight="1" x14ac:dyDescent="0.25">
      <c r="A5" s="9" t="s">
        <v>109</v>
      </c>
      <c r="B5" s="17">
        <v>2023</v>
      </c>
      <c r="C5" s="18">
        <v>2024</v>
      </c>
      <c r="D5" s="19" t="s">
        <v>182</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51" t="s">
        <v>110</v>
      </c>
      <c r="B6" s="39">
        <v>946956</v>
      </c>
      <c r="C6" s="42">
        <v>891198</v>
      </c>
      <c r="D6" s="41">
        <f t="shared" ref="D6:D13" si="0">(C6/B6)-1</f>
        <v>-5.8881299659118258E-2</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51" t="s">
        <v>111</v>
      </c>
      <c r="B7" s="39">
        <v>44030</v>
      </c>
      <c r="C7" s="42">
        <v>33843</v>
      </c>
      <c r="D7" s="41">
        <f t="shared" si="0"/>
        <v>-0.23136497842380199</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51" t="s">
        <v>112</v>
      </c>
      <c r="B8" s="39">
        <v>34543</v>
      </c>
      <c r="C8" s="42">
        <v>53387</v>
      </c>
      <c r="D8" s="41">
        <f t="shared" si="0"/>
        <v>0.54552297136901839</v>
      </c>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51" t="s">
        <v>113</v>
      </c>
      <c r="B9" s="39">
        <v>80280</v>
      </c>
      <c r="C9" s="42">
        <v>101853</v>
      </c>
      <c r="D9" s="41">
        <f t="shared" si="0"/>
        <v>0.26872197309417034</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51" t="s">
        <v>114</v>
      </c>
      <c r="B10" s="39">
        <v>24772</v>
      </c>
      <c r="C10" s="42">
        <v>22298</v>
      </c>
      <c r="D10" s="41">
        <f t="shared" si="0"/>
        <v>-9.9870821895688633E-2</v>
      </c>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1" t="s">
        <v>149</v>
      </c>
      <c r="B11" s="39">
        <v>21954</v>
      </c>
      <c r="C11" s="42">
        <v>16865</v>
      </c>
      <c r="D11" s="41">
        <f t="shared" si="0"/>
        <v>-0.23180286052655552</v>
      </c>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1" t="s">
        <v>115</v>
      </c>
      <c r="B12" s="39">
        <v>2465</v>
      </c>
      <c r="C12" s="42">
        <v>1940</v>
      </c>
      <c r="D12" s="41">
        <f t="shared" si="0"/>
        <v>-0.21298174442190665</v>
      </c>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51" t="s">
        <v>116</v>
      </c>
      <c r="B13" s="39">
        <v>482342</v>
      </c>
      <c r="C13" s="42">
        <v>350562</v>
      </c>
      <c r="D13" s="41">
        <f t="shared" si="0"/>
        <v>-0.27320863619589419</v>
      </c>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11" t="s">
        <v>33</v>
      </c>
      <c r="B14" s="8">
        <f>SUM(B6:B13)</f>
        <v>1637342</v>
      </c>
      <c r="C14" s="12">
        <f>SUM(C6:C13)</f>
        <v>1471946</v>
      </c>
      <c r="D14" s="26">
        <f t="shared" ref="D14" si="1">(C14/B14)-1</f>
        <v>-0.10101493762451585</v>
      </c>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E2" sqref="E2"/>
    </sheetView>
  </sheetViews>
  <sheetFormatPr defaultColWidth="9.109375" defaultRowHeight="12" x14ac:dyDescent="0.25"/>
  <cols>
    <col min="1" max="1" width="21.6640625" style="3" customWidth="1"/>
    <col min="2" max="8" width="12.6640625" style="3" customWidth="1"/>
    <col min="9" max="16384" width="9.109375" style="3"/>
  </cols>
  <sheetData>
    <row r="1" spans="1:27" ht="6.75" customHeight="1" x14ac:dyDescent="0.25"/>
    <row r="2" spans="1:27" ht="18.899999999999999" customHeight="1" x14ac:dyDescent="0.3">
      <c r="A2" s="14" t="s">
        <v>203</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5.5" customHeight="1" x14ac:dyDescent="0.25">
      <c r="A4" s="16" t="str">
        <f>+'1'!A4</f>
        <v>Janeiro-dezembro</v>
      </c>
      <c r="B4" s="251" t="s">
        <v>117</v>
      </c>
      <c r="C4" s="252"/>
      <c r="D4" s="253"/>
      <c r="E4" s="251" t="s">
        <v>106</v>
      </c>
      <c r="F4" s="252"/>
      <c r="G4" s="252"/>
      <c r="H4" s="252"/>
      <c r="I4" s="1"/>
      <c r="J4" s="1"/>
      <c r="K4" s="1"/>
      <c r="L4" s="1"/>
      <c r="M4" s="1"/>
      <c r="N4" s="1"/>
      <c r="O4" s="1"/>
      <c r="P4" s="1"/>
      <c r="Q4" s="1"/>
      <c r="R4" s="1"/>
      <c r="S4" s="1"/>
      <c r="T4" s="1"/>
      <c r="U4" s="1"/>
      <c r="V4" s="1"/>
      <c r="W4" s="1"/>
      <c r="X4" s="1"/>
      <c r="Y4" s="1"/>
      <c r="Z4" s="1"/>
      <c r="AA4" s="1"/>
    </row>
    <row r="5" spans="1:27" ht="24" customHeight="1" x14ac:dyDescent="0.25">
      <c r="A5" s="287" t="s">
        <v>138</v>
      </c>
      <c r="B5" s="267">
        <v>2023</v>
      </c>
      <c r="C5" s="268">
        <v>2024</v>
      </c>
      <c r="D5" s="290" t="s">
        <v>182</v>
      </c>
      <c r="E5" s="17">
        <v>2023</v>
      </c>
      <c r="F5" s="35">
        <v>2024</v>
      </c>
      <c r="G5" s="292" t="s">
        <v>182</v>
      </c>
      <c r="H5" s="292"/>
      <c r="I5" s="1"/>
      <c r="J5" s="1"/>
      <c r="K5" s="1"/>
      <c r="L5" s="1"/>
      <c r="M5" s="1"/>
      <c r="N5" s="1"/>
      <c r="O5" s="1"/>
      <c r="P5" s="1"/>
      <c r="Q5" s="1"/>
      <c r="R5" s="1"/>
      <c r="S5" s="1"/>
      <c r="T5" s="1"/>
      <c r="U5" s="1"/>
      <c r="V5" s="1"/>
      <c r="W5" s="1"/>
      <c r="X5" s="1"/>
      <c r="Y5" s="1"/>
      <c r="Z5" s="1"/>
      <c r="AA5" s="1"/>
    </row>
    <row r="6" spans="1:27" ht="31.5" customHeight="1" x14ac:dyDescent="0.25">
      <c r="A6" s="287"/>
      <c r="B6" s="288"/>
      <c r="C6" s="289"/>
      <c r="D6" s="291"/>
      <c r="E6" s="265" t="s">
        <v>145</v>
      </c>
      <c r="F6" s="293"/>
      <c r="G6" s="196" t="s">
        <v>146</v>
      </c>
      <c r="H6" s="196" t="s">
        <v>147</v>
      </c>
      <c r="I6" s="1"/>
      <c r="J6" s="1"/>
      <c r="K6" s="1"/>
      <c r="L6" s="1"/>
      <c r="M6" s="1"/>
      <c r="N6" s="1"/>
      <c r="O6" s="1"/>
      <c r="P6" s="1"/>
      <c r="Q6" s="1"/>
      <c r="R6" s="1"/>
      <c r="S6" s="1"/>
      <c r="T6" s="1"/>
      <c r="U6" s="1"/>
      <c r="V6" s="1"/>
      <c r="W6" s="1"/>
      <c r="X6" s="1"/>
      <c r="Y6" s="1"/>
      <c r="Z6" s="1"/>
      <c r="AA6" s="1"/>
    </row>
    <row r="7" spans="1:27" ht="18.899999999999999" customHeight="1" x14ac:dyDescent="0.25">
      <c r="A7" s="284" t="s">
        <v>14</v>
      </c>
      <c r="B7" s="286">
        <v>166039491</v>
      </c>
      <c r="C7" s="274">
        <v>243902902</v>
      </c>
      <c r="D7" s="276">
        <f>(C7/B7)-1</f>
        <v>0.46894513185420439</v>
      </c>
      <c r="E7" s="39">
        <v>538896</v>
      </c>
      <c r="F7" s="40">
        <v>614171</v>
      </c>
      <c r="G7" s="41">
        <f>(F7/E7)-1</f>
        <v>0.139683723761171</v>
      </c>
      <c r="H7" s="41"/>
      <c r="I7" s="1"/>
      <c r="J7" s="1"/>
      <c r="K7" s="1"/>
      <c r="L7" s="1"/>
      <c r="M7" s="1"/>
      <c r="N7" s="1"/>
      <c r="O7" s="1"/>
      <c r="P7" s="1"/>
      <c r="Q7" s="1"/>
      <c r="R7" s="1"/>
      <c r="S7" s="1"/>
      <c r="T7" s="1"/>
      <c r="U7" s="1"/>
      <c r="V7" s="1"/>
      <c r="W7" s="1"/>
      <c r="X7" s="1"/>
      <c r="Y7" s="1"/>
      <c r="Z7" s="1"/>
      <c r="AA7" s="1"/>
    </row>
    <row r="8" spans="1:27" ht="18.899999999999999" customHeight="1" x14ac:dyDescent="0.25">
      <c r="A8" s="284"/>
      <c r="B8" s="285"/>
      <c r="C8" s="275"/>
      <c r="D8" s="277"/>
      <c r="E8" s="246">
        <v>3.2455893279027216E-3</v>
      </c>
      <c r="F8" s="247">
        <v>2.5180963201495649E-3</v>
      </c>
      <c r="G8" s="41"/>
      <c r="H8" s="41">
        <f>(F8-E8)/E8</f>
        <v>-0.22414820060529897</v>
      </c>
      <c r="I8" s="1"/>
      <c r="J8" s="1"/>
      <c r="K8" s="1"/>
      <c r="L8" s="1"/>
      <c r="M8" s="1"/>
      <c r="N8" s="1"/>
      <c r="O8" s="1"/>
      <c r="P8" s="1"/>
      <c r="Q8" s="1"/>
      <c r="R8" s="1"/>
      <c r="S8" s="1"/>
      <c r="T8" s="1"/>
      <c r="U8" s="1"/>
      <c r="V8" s="1"/>
      <c r="W8" s="1"/>
      <c r="X8" s="1"/>
      <c r="Y8" s="1"/>
      <c r="Z8" s="1"/>
      <c r="AA8" s="1"/>
    </row>
    <row r="9" spans="1:27" ht="18.899999999999999" customHeight="1" x14ac:dyDescent="0.25">
      <c r="A9" s="284" t="s">
        <v>20</v>
      </c>
      <c r="B9" s="285">
        <v>5409709</v>
      </c>
      <c r="C9" s="275">
        <v>13114619</v>
      </c>
      <c r="D9" s="277">
        <f t="shared" ref="D9" si="0">(C9/B9)-1</f>
        <v>1.4242743925782331</v>
      </c>
      <c r="E9" s="39">
        <v>106444</v>
      </c>
      <c r="F9" s="40">
        <v>91644</v>
      </c>
      <c r="G9" s="41">
        <f t="shared" ref="G9:G13" si="1">(F9/E9)-1</f>
        <v>-0.13904024651459923</v>
      </c>
      <c r="H9" s="41"/>
      <c r="I9" s="1"/>
      <c r="J9" s="1"/>
      <c r="K9" s="1"/>
      <c r="L9" s="1"/>
      <c r="M9" s="1"/>
      <c r="N9" s="1"/>
      <c r="O9" s="1"/>
      <c r="P9" s="1"/>
      <c r="Q9" s="1"/>
      <c r="R9" s="1"/>
      <c r="S9" s="1"/>
      <c r="T9" s="1"/>
      <c r="U9" s="1"/>
      <c r="V9" s="1"/>
      <c r="W9" s="1"/>
      <c r="X9" s="1"/>
      <c r="Y9" s="1"/>
      <c r="Z9" s="1"/>
      <c r="AA9" s="1"/>
    </row>
    <row r="10" spans="1:27" ht="18.899999999999999" customHeight="1" x14ac:dyDescent="0.25">
      <c r="A10" s="284"/>
      <c r="B10" s="285"/>
      <c r="C10" s="275"/>
      <c r="D10" s="277"/>
      <c r="E10" s="246">
        <v>1.9676474279854979E-2</v>
      </c>
      <c r="F10" s="247">
        <v>6.987926984382848E-3</v>
      </c>
      <c r="G10" s="41"/>
      <c r="H10" s="41">
        <f t="shared" ref="H10:H14" si="2">(F10-E10)/E10</f>
        <v>-0.64485878491264181</v>
      </c>
      <c r="I10" s="1"/>
      <c r="J10" s="1"/>
      <c r="K10" s="1"/>
      <c r="L10" s="1"/>
      <c r="M10" s="1"/>
      <c r="N10" s="1"/>
      <c r="O10" s="1"/>
      <c r="P10" s="1"/>
      <c r="Q10" s="1"/>
      <c r="R10" s="1"/>
      <c r="S10" s="1"/>
      <c r="T10" s="1"/>
      <c r="U10" s="1"/>
      <c r="V10" s="1"/>
      <c r="W10" s="1"/>
      <c r="X10" s="1"/>
      <c r="Y10" s="1"/>
      <c r="Z10" s="1"/>
      <c r="AA10" s="1"/>
    </row>
    <row r="11" spans="1:27" ht="18.899999999999999" customHeight="1" x14ac:dyDescent="0.25">
      <c r="A11" s="284" t="s">
        <v>26</v>
      </c>
      <c r="B11" s="285">
        <v>2210061</v>
      </c>
      <c r="C11" s="275">
        <v>2012148</v>
      </c>
      <c r="D11" s="277">
        <f t="shared" ref="D11:D13" si="3">(C11/B11)-1</f>
        <v>-8.955092189763092E-2</v>
      </c>
      <c r="E11" s="39">
        <v>58151</v>
      </c>
      <c r="F11" s="40">
        <v>28420</v>
      </c>
      <c r="G11" s="41">
        <f t="shared" si="1"/>
        <v>-0.51127237708723838</v>
      </c>
      <c r="H11" s="41"/>
      <c r="I11" s="1"/>
      <c r="J11" s="1"/>
      <c r="K11" s="1"/>
      <c r="L11" s="1"/>
      <c r="M11" s="1"/>
      <c r="N11" s="1"/>
      <c r="O11" s="1"/>
      <c r="P11" s="1"/>
      <c r="Q11" s="1"/>
      <c r="R11" s="1"/>
      <c r="S11" s="1"/>
      <c r="T11" s="1"/>
      <c r="U11" s="1"/>
      <c r="V11" s="1"/>
      <c r="W11" s="1"/>
      <c r="X11" s="1"/>
      <c r="Y11" s="1"/>
      <c r="Z11" s="1"/>
      <c r="AA11" s="1"/>
    </row>
    <row r="12" spans="1:27" ht="18.899999999999999" customHeight="1" x14ac:dyDescent="0.25">
      <c r="A12" s="284"/>
      <c r="B12" s="285"/>
      <c r="C12" s="275"/>
      <c r="D12" s="277"/>
      <c r="E12" s="246">
        <v>2.6311943425995934E-2</v>
      </c>
      <c r="F12" s="247">
        <v>1.4124209551186095E-2</v>
      </c>
      <c r="G12" s="41"/>
      <c r="H12" s="41">
        <f t="shared" si="2"/>
        <v>-0.46320158406727496</v>
      </c>
      <c r="I12" s="1"/>
      <c r="J12" s="1"/>
      <c r="K12" s="1"/>
      <c r="L12" s="1"/>
      <c r="M12" s="1"/>
      <c r="N12" s="1"/>
      <c r="O12" s="1"/>
      <c r="P12" s="1"/>
      <c r="Q12" s="1"/>
      <c r="R12" s="1"/>
      <c r="S12" s="1"/>
      <c r="T12" s="1"/>
      <c r="U12" s="1"/>
      <c r="V12" s="1"/>
      <c r="W12" s="1"/>
      <c r="X12" s="1"/>
      <c r="Y12" s="1"/>
      <c r="Z12" s="1"/>
      <c r="AA12" s="1"/>
    </row>
    <row r="13" spans="1:27" ht="18.899999999999999" customHeight="1" x14ac:dyDescent="0.25">
      <c r="A13" s="284" t="s">
        <v>176</v>
      </c>
      <c r="B13" s="285">
        <v>1059045</v>
      </c>
      <c r="C13" s="275">
        <v>606156</v>
      </c>
      <c r="D13" s="277">
        <f t="shared" si="3"/>
        <v>-0.42763905216492215</v>
      </c>
      <c r="E13" s="39">
        <v>243465</v>
      </c>
      <c r="F13" s="40">
        <v>156963</v>
      </c>
      <c r="G13" s="41">
        <f t="shared" si="1"/>
        <v>-0.35529542233996669</v>
      </c>
      <c r="H13" s="41"/>
      <c r="I13" s="1"/>
      <c r="J13" s="1"/>
      <c r="K13" s="1"/>
      <c r="L13" s="1"/>
      <c r="M13" s="1"/>
      <c r="N13" s="1"/>
      <c r="O13" s="1"/>
      <c r="P13" s="1"/>
      <c r="Q13" s="1"/>
      <c r="R13" s="1"/>
      <c r="S13" s="1"/>
      <c r="T13" s="1"/>
      <c r="U13" s="1"/>
      <c r="V13" s="1"/>
      <c r="W13" s="1"/>
      <c r="X13" s="1"/>
      <c r="Y13" s="1"/>
      <c r="Z13" s="1"/>
      <c r="AA13" s="1"/>
    </row>
    <row r="14" spans="1:27" ht="18.899999999999999" customHeight="1" x14ac:dyDescent="0.25">
      <c r="A14" s="284"/>
      <c r="B14" s="285"/>
      <c r="C14" s="275"/>
      <c r="D14" s="277"/>
      <c r="E14" s="246">
        <v>8.1529009441993275E-3</v>
      </c>
      <c r="F14" s="247">
        <v>7.9506529473733038E-3</v>
      </c>
      <c r="G14" s="41"/>
      <c r="H14" s="44">
        <f t="shared" si="2"/>
        <v>-2.4806875271791474E-2</v>
      </c>
      <c r="I14" s="1"/>
      <c r="J14" s="1"/>
      <c r="K14" s="1"/>
      <c r="L14" s="1"/>
      <c r="M14" s="1"/>
      <c r="N14" s="1"/>
      <c r="O14" s="1"/>
      <c r="P14" s="1"/>
      <c r="Q14" s="1"/>
      <c r="R14" s="1"/>
      <c r="S14" s="1"/>
      <c r="T14" s="1"/>
      <c r="U14" s="1"/>
      <c r="V14" s="1"/>
      <c r="W14" s="1"/>
      <c r="X14" s="1"/>
      <c r="Y14" s="1"/>
      <c r="Z14" s="1"/>
      <c r="AA14" s="1"/>
    </row>
    <row r="15" spans="1:27" ht="18.899999999999999" customHeight="1" x14ac:dyDescent="0.25">
      <c r="A15" s="45"/>
      <c r="B15" s="278">
        <f>SUM(B7:B14)</f>
        <v>174718306</v>
      </c>
      <c r="C15" s="280">
        <f>SUM(C7:C14)</f>
        <v>259635825</v>
      </c>
      <c r="D15" s="282">
        <f>(C15/B15)-1</f>
        <v>0.48602531093679446</v>
      </c>
      <c r="E15" s="46">
        <f>E7+E9+E11+E13</f>
        <v>946956</v>
      </c>
      <c r="F15" s="46">
        <f>F7+F9+F11+F13</f>
        <v>891198</v>
      </c>
      <c r="G15" s="47">
        <f>(F15/E15)-1</f>
        <v>-5.8881299659118258E-2</v>
      </c>
      <c r="H15" s="48"/>
      <c r="I15" s="1"/>
      <c r="J15" s="1"/>
      <c r="K15" s="1"/>
      <c r="L15" s="1"/>
      <c r="M15" s="1"/>
      <c r="N15" s="1"/>
      <c r="O15" s="1"/>
      <c r="P15" s="1"/>
      <c r="Q15" s="1"/>
      <c r="R15" s="1"/>
      <c r="S15" s="1"/>
      <c r="T15" s="1"/>
      <c r="U15" s="1"/>
      <c r="V15" s="1"/>
      <c r="W15" s="1"/>
      <c r="X15" s="1"/>
      <c r="Y15" s="1"/>
      <c r="Z15" s="1"/>
      <c r="AA15" s="1"/>
    </row>
    <row r="16" spans="1:27" ht="18.899999999999999" customHeight="1" thickBot="1" x14ac:dyDescent="0.3">
      <c r="A16" s="11" t="s">
        <v>177</v>
      </c>
      <c r="B16" s="279"/>
      <c r="C16" s="281"/>
      <c r="D16" s="283"/>
      <c r="E16" s="49">
        <v>4.0703158606258333E-3</v>
      </c>
      <c r="F16" s="50">
        <v>2.8434869713853724E-3</v>
      </c>
      <c r="G16" s="26"/>
      <c r="H16" s="26">
        <f>(F16-E16)/E16</f>
        <v>-0.3014087680782172</v>
      </c>
      <c r="I16" s="1"/>
      <c r="J16" s="1"/>
      <c r="K16" s="1"/>
      <c r="L16" s="1"/>
      <c r="M16" s="1"/>
      <c r="N16" s="1"/>
      <c r="O16" s="1"/>
      <c r="P16" s="1"/>
      <c r="Q16" s="1"/>
      <c r="R16" s="1"/>
      <c r="S16" s="1"/>
      <c r="T16" s="1"/>
      <c r="U16" s="1"/>
      <c r="V16" s="1"/>
      <c r="W16" s="1"/>
      <c r="X16" s="1"/>
      <c r="Y16" s="1"/>
      <c r="Z16" s="1"/>
      <c r="AA16" s="1"/>
    </row>
    <row r="17" spans="1:27" x14ac:dyDescent="0.25">
      <c r="A17" s="243" t="s">
        <v>219</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244" t="s">
        <v>221</v>
      </c>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899999999999999"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899999999999999" customHeight="1" x14ac:dyDescent="0.25"/>
    <row r="37" spans="1:27" x14ac:dyDescent="0.25">
      <c r="G37" s="1"/>
    </row>
    <row r="48" spans="1:27" x14ac:dyDescent="0.25">
      <c r="I48" s="1"/>
    </row>
  </sheetData>
  <mergeCells count="27">
    <mergeCell ref="A5:A6"/>
    <mergeCell ref="B5:B6"/>
    <mergeCell ref="C5:C6"/>
    <mergeCell ref="D5:D6"/>
    <mergeCell ref="G5:H5"/>
    <mergeCell ref="E6:F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C7:C8"/>
    <mergeCell ref="D7:D8"/>
    <mergeCell ref="B15:B16"/>
    <mergeCell ref="C15:C16"/>
    <mergeCell ref="D15:D1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E2" sqref="E2"/>
    </sheetView>
  </sheetViews>
  <sheetFormatPr defaultColWidth="9.109375" defaultRowHeight="12" x14ac:dyDescent="0.25"/>
  <cols>
    <col min="1" max="1" width="19.6640625" style="3" customWidth="1"/>
    <col min="2" max="8" width="12.6640625" style="3" customWidth="1"/>
    <col min="9" max="9" width="2.44140625" style="3" customWidth="1"/>
    <col min="10" max="16384" width="9.109375" style="3"/>
  </cols>
  <sheetData>
    <row r="1" spans="1:27" ht="6.75" customHeight="1" x14ac:dyDescent="0.25"/>
    <row r="2" spans="1:27" ht="18.899999999999999" customHeight="1" x14ac:dyDescent="0.3">
      <c r="A2" s="14" t="s">
        <v>204</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5">
      <c r="A4" s="16" t="str">
        <f>+'1'!A4</f>
        <v>Janeiro-dezembro</v>
      </c>
      <c r="B4" s="251" t="s">
        <v>119</v>
      </c>
      <c r="C4" s="252"/>
      <c r="D4" s="253"/>
      <c r="E4" s="251" t="s">
        <v>108</v>
      </c>
      <c r="F4" s="252"/>
      <c r="G4" s="252"/>
      <c r="H4" s="252"/>
      <c r="I4" s="1"/>
      <c r="J4" s="1"/>
      <c r="K4" s="1"/>
      <c r="L4" s="1"/>
      <c r="M4" s="1"/>
      <c r="N4" s="1"/>
      <c r="O4" s="1"/>
      <c r="P4" s="1"/>
      <c r="Q4" s="1"/>
      <c r="R4" s="1"/>
      <c r="S4" s="1"/>
      <c r="T4" s="1"/>
      <c r="U4" s="1"/>
      <c r="V4" s="1"/>
      <c r="W4" s="1"/>
      <c r="X4" s="1"/>
      <c r="Y4" s="1"/>
      <c r="Z4" s="1"/>
      <c r="AA4" s="1"/>
    </row>
    <row r="5" spans="1:27" ht="26.25" customHeight="1" x14ac:dyDescent="0.25">
      <c r="A5" s="287" t="s">
        <v>118</v>
      </c>
      <c r="B5" s="267">
        <v>2023</v>
      </c>
      <c r="C5" s="268">
        <v>2024</v>
      </c>
      <c r="D5" s="290" t="s">
        <v>182</v>
      </c>
      <c r="E5" s="27">
        <v>2023</v>
      </c>
      <c r="F5" s="27">
        <v>2024</v>
      </c>
      <c r="G5" s="296" t="s">
        <v>182</v>
      </c>
      <c r="H5" s="292"/>
      <c r="I5" s="1"/>
      <c r="J5" s="1"/>
      <c r="K5" s="1"/>
      <c r="L5" s="1"/>
      <c r="M5" s="1"/>
      <c r="N5" s="1"/>
      <c r="O5" s="1"/>
      <c r="P5" s="1"/>
      <c r="Q5" s="1"/>
      <c r="R5" s="1"/>
      <c r="S5" s="1"/>
      <c r="T5" s="1"/>
      <c r="U5" s="1"/>
      <c r="V5" s="1"/>
      <c r="W5" s="1"/>
      <c r="X5" s="1"/>
      <c r="Y5" s="1"/>
      <c r="Z5" s="1"/>
      <c r="AA5" s="1"/>
    </row>
    <row r="6" spans="1:27" ht="27" customHeight="1" x14ac:dyDescent="0.25">
      <c r="A6" s="287"/>
      <c r="B6" s="288"/>
      <c r="C6" s="289"/>
      <c r="D6" s="291"/>
      <c r="E6" s="257" t="s">
        <v>145</v>
      </c>
      <c r="F6" s="257"/>
      <c r="G6" s="195" t="s">
        <v>146</v>
      </c>
      <c r="H6" s="196" t="s">
        <v>147</v>
      </c>
      <c r="I6" s="1"/>
      <c r="J6" s="1"/>
      <c r="K6" s="1"/>
      <c r="L6" s="1"/>
      <c r="M6" s="1"/>
      <c r="N6" s="1"/>
      <c r="O6" s="1"/>
      <c r="P6" s="1"/>
      <c r="Q6" s="1"/>
      <c r="R6" s="1"/>
      <c r="S6" s="1"/>
      <c r="T6" s="1"/>
      <c r="U6" s="1"/>
      <c r="V6" s="1"/>
      <c r="W6" s="1"/>
      <c r="X6" s="1"/>
      <c r="Y6" s="1"/>
      <c r="Z6" s="1"/>
      <c r="AA6" s="1"/>
    </row>
    <row r="7" spans="1:27" ht="18.899999999999999" customHeight="1" x14ac:dyDescent="0.25">
      <c r="A7" s="294" t="s">
        <v>33</v>
      </c>
      <c r="B7" s="278">
        <v>2273586</v>
      </c>
      <c r="C7" s="280">
        <v>2062394</v>
      </c>
      <c r="D7" s="282">
        <f>(C7/B7)-1</f>
        <v>-9.2889382675649834E-2</v>
      </c>
      <c r="E7" s="29">
        <v>44030</v>
      </c>
      <c r="F7" s="29">
        <v>33843</v>
      </c>
      <c r="G7" s="30">
        <f>(F7/E7)-1</f>
        <v>-0.23136497842380199</v>
      </c>
      <c r="H7" s="31"/>
      <c r="I7" s="1"/>
      <c r="J7" s="1"/>
      <c r="K7" s="1"/>
      <c r="L7" s="1"/>
      <c r="M7" s="1"/>
      <c r="N7" s="1"/>
      <c r="O7" s="1"/>
      <c r="P7" s="1"/>
      <c r="Q7" s="1"/>
      <c r="R7" s="1"/>
      <c r="S7" s="1"/>
      <c r="T7" s="1"/>
      <c r="U7" s="1"/>
      <c r="V7" s="1"/>
      <c r="W7" s="1"/>
      <c r="X7" s="1"/>
      <c r="Y7" s="1"/>
      <c r="Z7" s="1"/>
      <c r="AA7" s="1"/>
    </row>
    <row r="8" spans="1:27" ht="18.899999999999999" customHeight="1" thickBot="1" x14ac:dyDescent="0.3">
      <c r="A8" s="295"/>
      <c r="B8" s="279"/>
      <c r="C8" s="281"/>
      <c r="D8" s="283"/>
      <c r="E8" s="54">
        <f>E7/B7</f>
        <v>1.9365882794844795E-2</v>
      </c>
      <c r="F8" s="54">
        <f>F7/C7</f>
        <v>1.6409570625205466E-2</v>
      </c>
      <c r="G8" s="34"/>
      <c r="H8" s="26">
        <f>(F8/E8)-1</f>
        <v>-0.1526556884061232</v>
      </c>
      <c r="I8" s="1"/>
      <c r="J8" s="1"/>
      <c r="K8" s="1"/>
      <c r="L8" s="1"/>
      <c r="M8" s="1"/>
      <c r="N8" s="1"/>
      <c r="O8" s="1"/>
      <c r="P8" s="1"/>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5">
      <c r="G37" s="1"/>
    </row>
    <row r="48" spans="1:27" x14ac:dyDescent="0.25">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B2" sqref="B2"/>
    </sheetView>
  </sheetViews>
  <sheetFormatPr defaultColWidth="9.109375" defaultRowHeight="12" x14ac:dyDescent="0.25"/>
  <cols>
    <col min="1" max="1" width="34.6640625" style="3" customWidth="1"/>
    <col min="2" max="4" width="10.6640625" style="3" customWidth="1"/>
    <col min="5" max="5" width="3.33203125" style="3" customWidth="1"/>
    <col min="6" max="16384" width="9.109375" style="3"/>
  </cols>
  <sheetData>
    <row r="1" spans="1:27" ht="6.75" customHeight="1" x14ac:dyDescent="0.25"/>
    <row r="2" spans="1:27" ht="18.899999999999999" customHeight="1" x14ac:dyDescent="0.3">
      <c r="A2" s="14" t="s">
        <v>205</v>
      </c>
      <c r="B2" s="15"/>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24" customHeight="1" x14ac:dyDescent="0.25">
      <c r="A4" s="16" t="str">
        <f>+'1'!A4</f>
        <v>Janeiro-dezembro</v>
      </c>
      <c r="B4" s="251" t="s">
        <v>121</v>
      </c>
      <c r="C4" s="252"/>
      <c r="D4" s="253"/>
      <c r="E4" s="1"/>
      <c r="F4" s="1"/>
      <c r="G4" s="1"/>
      <c r="H4" s="1"/>
      <c r="I4" s="1"/>
      <c r="J4" s="1"/>
      <c r="K4" s="1"/>
      <c r="L4" s="1"/>
      <c r="M4" s="1"/>
      <c r="N4" s="1"/>
      <c r="O4" s="1"/>
      <c r="P4" s="1"/>
      <c r="Q4" s="1"/>
      <c r="R4" s="1"/>
      <c r="S4" s="1"/>
      <c r="T4" s="1"/>
      <c r="U4" s="1"/>
      <c r="V4" s="1"/>
      <c r="W4" s="1"/>
      <c r="X4" s="1"/>
      <c r="Y4" s="1"/>
      <c r="Z4" s="1"/>
      <c r="AA4" s="1"/>
    </row>
    <row r="5" spans="1:27" ht="30" customHeight="1" x14ac:dyDescent="0.25">
      <c r="A5" s="9" t="s">
        <v>109</v>
      </c>
      <c r="B5" s="17">
        <v>2023</v>
      </c>
      <c r="C5" s="18">
        <v>2024</v>
      </c>
      <c r="D5" s="19" t="s">
        <v>182</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0" t="s">
        <v>200</v>
      </c>
      <c r="B6" s="21">
        <v>22299</v>
      </c>
      <c r="C6" s="22">
        <v>15580</v>
      </c>
      <c r="D6" s="23">
        <f>(C6/B6)-1</f>
        <v>-0.30131396026727653</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0" t="s">
        <v>120</v>
      </c>
      <c r="B7" s="24">
        <v>14969</v>
      </c>
      <c r="C7" s="10">
        <v>8499</v>
      </c>
      <c r="D7" s="25">
        <f t="shared" ref="D7:D9" si="0">(C7/B7)-1</f>
        <v>-0.43222660164339632</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0" t="s">
        <v>116</v>
      </c>
      <c r="B8" s="24">
        <v>3340</v>
      </c>
      <c r="C8" s="10">
        <v>3855</v>
      </c>
      <c r="D8" s="25">
        <f t="shared" si="0"/>
        <v>0.15419161676646698</v>
      </c>
      <c r="E8" s="1"/>
      <c r="F8" s="1"/>
      <c r="G8" s="1"/>
      <c r="H8" s="1"/>
      <c r="I8" s="1"/>
      <c r="J8" s="1"/>
      <c r="K8" s="1"/>
      <c r="L8" s="1"/>
      <c r="M8" s="1"/>
      <c r="N8" s="1"/>
      <c r="O8" s="1"/>
      <c r="P8" s="1"/>
      <c r="Q8" s="1"/>
      <c r="R8" s="1"/>
      <c r="S8" s="1"/>
      <c r="T8" s="1"/>
      <c r="U8" s="1"/>
      <c r="V8" s="1"/>
      <c r="W8" s="1"/>
      <c r="X8" s="1"/>
      <c r="Y8" s="1"/>
      <c r="Z8" s="1"/>
      <c r="AA8" s="1"/>
    </row>
    <row r="9" spans="1:27" ht="18.899999999999999" customHeight="1" thickBot="1" x14ac:dyDescent="0.3">
      <c r="A9" s="11" t="s">
        <v>33</v>
      </c>
      <c r="B9" s="8">
        <f>SUM(B6:B8)</f>
        <v>40608</v>
      </c>
      <c r="C9" s="12">
        <f>SUM(C6:C8)</f>
        <v>27934</v>
      </c>
      <c r="D9" s="26">
        <f t="shared" si="0"/>
        <v>-0.31210598896769115</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N2" sqref="N2"/>
    </sheetView>
  </sheetViews>
  <sheetFormatPr defaultColWidth="9.109375" defaultRowHeight="12" x14ac:dyDescent="0.25"/>
  <cols>
    <col min="1" max="1" width="27.109375" style="3" customWidth="1"/>
    <col min="2" max="2" width="22.88671875" style="3" customWidth="1"/>
    <col min="3" max="3" width="3.88671875" style="3" customWidth="1"/>
    <col min="4" max="16384" width="9.109375" style="3"/>
  </cols>
  <sheetData>
    <row r="1" spans="1:27" ht="6.75" customHeight="1" x14ac:dyDescent="0.25">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3">
      <c r="A2" s="14" t="s">
        <v>231</v>
      </c>
      <c r="B2" s="197"/>
      <c r="C2" s="197"/>
      <c r="D2" s="197"/>
      <c r="E2" s="197"/>
      <c r="F2" s="1"/>
      <c r="G2" s="1"/>
      <c r="H2" s="1"/>
      <c r="I2" s="1"/>
      <c r="J2" s="1"/>
      <c r="K2" s="1"/>
      <c r="L2" s="1"/>
      <c r="M2" s="1"/>
      <c r="N2" s="1"/>
      <c r="O2" s="1"/>
      <c r="P2" s="1"/>
      <c r="Q2" s="1"/>
      <c r="R2" s="1"/>
      <c r="S2" s="1"/>
      <c r="T2" s="1"/>
      <c r="U2" s="1"/>
      <c r="V2" s="1"/>
      <c r="W2" s="1"/>
      <c r="X2" s="1"/>
      <c r="Y2" s="1"/>
      <c r="Z2" s="1"/>
      <c r="AA2" s="1"/>
    </row>
    <row r="3" spans="1:27" ht="17.100000000000001" customHeight="1" thickBot="1" x14ac:dyDescent="0.3">
      <c r="A3" s="9"/>
      <c r="B3" s="9"/>
      <c r="C3" s="9"/>
      <c r="D3" s="1"/>
      <c r="E3" s="1"/>
      <c r="F3" s="1"/>
      <c r="G3" s="1"/>
      <c r="H3" s="1"/>
      <c r="I3" s="1"/>
      <c r="J3" s="1"/>
      <c r="K3" s="1"/>
      <c r="L3" s="1"/>
      <c r="M3" s="1"/>
      <c r="N3" s="1"/>
      <c r="O3" s="1"/>
      <c r="P3" s="1"/>
      <c r="Q3" s="1"/>
      <c r="R3" s="1"/>
      <c r="S3" s="1"/>
      <c r="T3" s="1"/>
      <c r="U3" s="1"/>
      <c r="V3" s="1"/>
      <c r="W3" s="1"/>
      <c r="X3" s="1"/>
      <c r="Y3" s="1"/>
      <c r="Z3" s="1"/>
      <c r="AA3" s="1"/>
    </row>
    <row r="4" spans="1:27" ht="23.25" customHeight="1" x14ac:dyDescent="0.25">
      <c r="A4" s="206" t="s">
        <v>122</v>
      </c>
      <c r="B4" s="205" t="s">
        <v>123</v>
      </c>
      <c r="C4" s="1"/>
      <c r="D4" s="1"/>
      <c r="E4" s="1"/>
      <c r="F4" s="1"/>
      <c r="G4" s="1"/>
      <c r="H4" s="1"/>
      <c r="I4" s="1"/>
      <c r="J4" s="1"/>
      <c r="K4" s="1"/>
      <c r="L4" s="1"/>
      <c r="M4" s="1"/>
      <c r="N4" s="1"/>
      <c r="O4" s="1"/>
      <c r="P4" s="1"/>
      <c r="Q4" s="1"/>
      <c r="R4" s="1"/>
      <c r="S4" s="1"/>
      <c r="T4" s="1"/>
      <c r="U4" s="1"/>
      <c r="V4" s="1"/>
      <c r="W4" s="1"/>
      <c r="X4" s="1"/>
      <c r="Y4" s="1"/>
      <c r="Z4" s="1"/>
      <c r="AA4" s="1"/>
    </row>
    <row r="5" spans="1:27" ht="18.899999999999999" customHeight="1" x14ac:dyDescent="0.25">
      <c r="A5" s="207">
        <v>0</v>
      </c>
      <c r="B5" s="24">
        <v>3822</v>
      </c>
      <c r="C5" s="1"/>
      <c r="D5" s="1"/>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07">
        <v>1</v>
      </c>
      <c r="B6" s="24">
        <v>27</v>
      </c>
      <c r="C6" s="1"/>
      <c r="D6" s="1"/>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07">
        <v>2</v>
      </c>
      <c r="B7" s="24">
        <v>144</v>
      </c>
      <c r="C7" s="1"/>
      <c r="D7" s="1"/>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07">
        <v>3</v>
      </c>
      <c r="B8" s="24">
        <v>6796</v>
      </c>
      <c r="C8" s="1"/>
      <c r="D8" s="1"/>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207">
        <v>4</v>
      </c>
      <c r="B9" s="24">
        <v>1227</v>
      </c>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207">
        <v>5</v>
      </c>
      <c r="B10" s="24">
        <v>2651</v>
      </c>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207">
        <v>6</v>
      </c>
      <c r="B11" s="24">
        <v>1595</v>
      </c>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07">
        <v>7</v>
      </c>
      <c r="B12" s="24">
        <v>9629</v>
      </c>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07">
        <v>8</v>
      </c>
      <c r="B13" s="24">
        <v>2750</v>
      </c>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207">
        <v>9</v>
      </c>
      <c r="B14" s="24">
        <v>58576</v>
      </c>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207">
        <v>10</v>
      </c>
      <c r="B15" s="24">
        <v>13844</v>
      </c>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207">
        <v>11</v>
      </c>
      <c r="B16" s="24">
        <v>108536</v>
      </c>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207">
        <v>12</v>
      </c>
      <c r="B17" s="24">
        <v>27297</v>
      </c>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207">
        <v>13</v>
      </c>
      <c r="B18" s="24">
        <v>520392</v>
      </c>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thickBot="1" x14ac:dyDescent="0.3">
      <c r="A19" s="208" t="s">
        <v>33</v>
      </c>
      <c r="B19" s="8">
        <f>SUM(B5:B18)</f>
        <v>757286</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5">
      <c r="A20" s="1"/>
      <c r="B20" s="13"/>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5">
      <c r="G36" s="1"/>
    </row>
    <row r="47" spans="1:27" x14ac:dyDescent="0.25">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H2" sqref="H2"/>
    </sheetView>
  </sheetViews>
  <sheetFormatPr defaultColWidth="9.109375" defaultRowHeight="12" x14ac:dyDescent="0.25"/>
  <cols>
    <col min="1" max="1" width="20.6640625" style="3" customWidth="1"/>
    <col min="2" max="11" width="9.109375" style="3" customWidth="1"/>
    <col min="12" max="16384" width="9.109375" style="3"/>
  </cols>
  <sheetData>
    <row r="1" spans="1:28" ht="7.5" customHeight="1" x14ac:dyDescent="0.25">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3">
      <c r="A2" s="14" t="s">
        <v>232</v>
      </c>
      <c r="B2" s="198"/>
      <c r="C2" s="197"/>
      <c r="D2" s="1"/>
      <c r="E2" s="1"/>
      <c r="F2" s="1"/>
      <c r="G2" s="1"/>
      <c r="H2" s="1"/>
      <c r="I2" s="1"/>
      <c r="J2" s="1"/>
      <c r="K2" s="1"/>
      <c r="L2" s="1"/>
      <c r="M2" s="1"/>
      <c r="N2" s="1"/>
      <c r="O2" s="1"/>
      <c r="P2" s="1"/>
      <c r="Q2" s="1"/>
      <c r="R2" s="1"/>
      <c r="S2" s="1"/>
      <c r="T2" s="1"/>
      <c r="U2" s="1"/>
      <c r="V2" s="1"/>
      <c r="W2" s="1"/>
      <c r="X2" s="1"/>
      <c r="Y2" s="1"/>
      <c r="Z2" s="1"/>
      <c r="AA2" s="1"/>
      <c r="AB2" s="1"/>
    </row>
    <row r="3" spans="1:28" ht="18.899999999999999" customHeight="1" thickBot="1" x14ac:dyDescent="0.3">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3">
      <c r="A4" s="4" t="s">
        <v>124</v>
      </c>
      <c r="B4" s="5">
        <v>2016</v>
      </c>
      <c r="C4" s="5">
        <v>2017</v>
      </c>
      <c r="D4" s="5">
        <v>2018</v>
      </c>
      <c r="E4" s="5">
        <v>2019</v>
      </c>
      <c r="F4" s="5">
        <v>2020</v>
      </c>
      <c r="G4" s="5">
        <v>2021</v>
      </c>
      <c r="H4" s="5">
        <v>2022</v>
      </c>
      <c r="I4" s="5">
        <v>2023</v>
      </c>
      <c r="J4" s="5" t="s">
        <v>188</v>
      </c>
      <c r="K4" s="6" t="s">
        <v>33</v>
      </c>
      <c r="L4" s="1"/>
      <c r="M4" s="1"/>
      <c r="N4" s="1"/>
      <c r="O4" s="1"/>
      <c r="P4" s="1"/>
      <c r="Q4" s="1"/>
      <c r="R4" s="1"/>
      <c r="S4" s="1"/>
      <c r="T4" s="1"/>
      <c r="U4" s="1"/>
      <c r="V4" s="1"/>
      <c r="W4" s="1"/>
      <c r="X4" s="1"/>
      <c r="Y4" s="1"/>
      <c r="Z4" s="1"/>
      <c r="AA4" s="1"/>
      <c r="AB4" s="1"/>
    </row>
    <row r="5" spans="1:28" ht="21.75" customHeight="1" thickTop="1" thickBot="1" x14ac:dyDescent="0.3">
      <c r="A5" s="7" t="s">
        <v>125</v>
      </c>
      <c r="B5" s="190">
        <v>16</v>
      </c>
      <c r="C5" s="191">
        <v>64</v>
      </c>
      <c r="D5" s="191">
        <v>182</v>
      </c>
      <c r="E5" s="191">
        <v>668</v>
      </c>
      <c r="F5" s="191">
        <v>443</v>
      </c>
      <c r="G5" s="191">
        <v>439</v>
      </c>
      <c r="H5" s="191">
        <v>598</v>
      </c>
      <c r="I5" s="191">
        <v>577</v>
      </c>
      <c r="J5" s="191">
        <v>438</v>
      </c>
      <c r="K5" s="8">
        <f>SUM(B5:J5)</f>
        <v>3425</v>
      </c>
      <c r="L5" s="1"/>
      <c r="M5" s="1"/>
      <c r="N5" s="1"/>
      <c r="O5" s="1"/>
      <c r="P5" s="1"/>
      <c r="Q5" s="1"/>
      <c r="R5" s="1"/>
      <c r="S5" s="1"/>
      <c r="T5" s="1"/>
      <c r="U5" s="1"/>
      <c r="V5" s="1"/>
      <c r="W5" s="1"/>
      <c r="X5" s="1"/>
      <c r="Y5" s="1"/>
      <c r="Z5" s="1"/>
      <c r="AA5" s="1"/>
      <c r="AB5" s="1"/>
    </row>
    <row r="6" spans="1:28" ht="18.899999999999999"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8.899999999999999"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row>
    <row r="8" spans="1:28" ht="18.899999999999999"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row>
    <row r="9" spans="1:28"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5">
      <c r="G35" s="1"/>
    </row>
    <row r="43" spans="7:10" x14ac:dyDescent="0.25">
      <c r="G43" s="1"/>
    </row>
    <row r="46" spans="7:10" x14ac:dyDescent="0.25">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5.25" customHeight="1" x14ac:dyDescent="0.25"/>
    <row r="2" spans="1:27" ht="18.899999999999999" customHeight="1" x14ac:dyDescent="0.3">
      <c r="A2" s="14" t="s">
        <v>180</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
        <v>225</v>
      </c>
      <c r="B4" s="251" t="s">
        <v>6</v>
      </c>
      <c r="C4" s="252"/>
      <c r="D4" s="253"/>
      <c r="E4" s="251" t="s">
        <v>29</v>
      </c>
      <c r="F4" s="252"/>
      <c r="G4" s="253"/>
      <c r="H4" s="252" t="s">
        <v>18</v>
      </c>
      <c r="I4" s="252"/>
      <c r="J4" s="252"/>
      <c r="K4" s="251" t="s">
        <v>19</v>
      </c>
      <c r="L4" s="252"/>
      <c r="M4" s="252"/>
      <c r="N4" s="1"/>
      <c r="O4" s="1"/>
      <c r="P4" s="1"/>
      <c r="Q4" s="1"/>
      <c r="R4" s="1"/>
      <c r="S4" s="1"/>
      <c r="T4" s="1"/>
      <c r="U4" s="1"/>
      <c r="V4" s="1"/>
      <c r="W4" s="1"/>
      <c r="X4" s="1"/>
      <c r="Y4" s="1"/>
      <c r="Z4" s="1"/>
      <c r="AA4" s="1"/>
    </row>
    <row r="5" spans="1:27" ht="30" customHeight="1" x14ac:dyDescent="0.25">
      <c r="A5" s="250"/>
      <c r="B5" s="111">
        <v>2019</v>
      </c>
      <c r="C5" s="112">
        <v>2024</v>
      </c>
      <c r="D5" s="113" t="s">
        <v>179</v>
      </c>
      <c r="E5" s="111">
        <v>2019</v>
      </c>
      <c r="F5" s="112">
        <v>2024</v>
      </c>
      <c r="G5" s="113" t="s">
        <v>179</v>
      </c>
      <c r="H5" s="111">
        <v>2019</v>
      </c>
      <c r="I5" s="112">
        <v>2024</v>
      </c>
      <c r="J5" s="113" t="s">
        <v>179</v>
      </c>
      <c r="K5" s="111">
        <v>2019</v>
      </c>
      <c r="L5" s="112">
        <v>2024</v>
      </c>
      <c r="M5" s="113" t="s">
        <v>179</v>
      </c>
      <c r="N5" s="1"/>
      <c r="O5" s="1"/>
      <c r="P5" s="1"/>
      <c r="Q5" s="1"/>
      <c r="R5" s="1"/>
      <c r="S5" s="1"/>
      <c r="T5" s="1"/>
      <c r="U5" s="1"/>
      <c r="V5" s="1"/>
      <c r="W5" s="1"/>
      <c r="X5" s="1"/>
      <c r="Y5" s="1"/>
      <c r="Z5" s="1"/>
      <c r="AA5" s="1"/>
    </row>
    <row r="6" spans="1:27" ht="18.899999999999999" customHeight="1" x14ac:dyDescent="0.25">
      <c r="A6" s="51" t="s">
        <v>32</v>
      </c>
      <c r="B6" s="39">
        <v>35704</v>
      </c>
      <c r="C6" s="42">
        <v>36338</v>
      </c>
      <c r="D6" s="43">
        <f>(C6/B6)-1</f>
        <v>1.7757114048846168E-2</v>
      </c>
      <c r="E6" s="39">
        <v>474</v>
      </c>
      <c r="F6" s="42">
        <v>463</v>
      </c>
      <c r="G6" s="43">
        <f>(F6/E6)-1</f>
        <v>-2.320675105485237E-2</v>
      </c>
      <c r="H6" s="42">
        <v>2301</v>
      </c>
      <c r="I6" s="42">
        <v>2576</v>
      </c>
      <c r="J6" s="41">
        <f>(I6/H6)-1</f>
        <v>0.11951325510647548</v>
      </c>
      <c r="K6" s="39">
        <v>43202</v>
      </c>
      <c r="L6" s="42">
        <v>42683</v>
      </c>
      <c r="M6" s="41">
        <f>(L6/K6)-1</f>
        <v>-1.2013332716077962E-2</v>
      </c>
      <c r="N6" s="1"/>
      <c r="O6" s="1"/>
      <c r="P6" s="1"/>
      <c r="Q6" s="1"/>
      <c r="R6" s="1"/>
      <c r="S6" s="1"/>
      <c r="T6" s="57"/>
      <c r="U6" s="1"/>
      <c r="V6" s="1"/>
      <c r="W6" s="1"/>
      <c r="X6" s="1"/>
      <c r="Y6" s="1"/>
      <c r="Z6" s="1"/>
      <c r="AA6" s="1"/>
    </row>
    <row r="7" spans="1:27" ht="18.899999999999999" customHeight="1" x14ac:dyDescent="0.25">
      <c r="A7" s="51" t="s">
        <v>34</v>
      </c>
      <c r="B7" s="39">
        <v>611</v>
      </c>
      <c r="C7" s="42">
        <v>681</v>
      </c>
      <c r="D7" s="43">
        <f t="shared" ref="D7:D9" si="0">(C7/B7)-1</f>
        <v>0.11456628477905073</v>
      </c>
      <c r="E7" s="39">
        <v>7</v>
      </c>
      <c r="F7" s="42">
        <v>5</v>
      </c>
      <c r="G7" s="43">
        <f>(F7/E7)-1</f>
        <v>-0.2857142857142857</v>
      </c>
      <c r="H7" s="42">
        <v>120</v>
      </c>
      <c r="I7" s="42">
        <v>105</v>
      </c>
      <c r="J7" s="41">
        <f t="shared" ref="J7:J9" si="1">(I7/H7)-1</f>
        <v>-0.125</v>
      </c>
      <c r="K7" s="39">
        <v>686</v>
      </c>
      <c r="L7" s="42">
        <v>776</v>
      </c>
      <c r="M7" s="41">
        <f t="shared" ref="M7:M9" si="2">(L7/K7)-1</f>
        <v>0.13119533527696792</v>
      </c>
      <c r="N7" s="1"/>
      <c r="O7" s="1"/>
      <c r="P7" s="1"/>
      <c r="Q7" s="1"/>
      <c r="R7" s="1"/>
      <c r="S7" s="1"/>
      <c r="T7" s="1"/>
      <c r="U7" s="1"/>
      <c r="V7" s="1"/>
      <c r="W7" s="1"/>
      <c r="X7" s="1"/>
      <c r="Y7" s="1"/>
      <c r="Z7" s="1"/>
      <c r="AA7" s="1"/>
    </row>
    <row r="8" spans="1:27" ht="18.899999999999999" customHeight="1" x14ac:dyDescent="0.25">
      <c r="A8" s="51" t="s">
        <v>35</v>
      </c>
      <c r="B8" s="39">
        <v>936</v>
      </c>
      <c r="C8" s="42">
        <v>1018</v>
      </c>
      <c r="D8" s="43">
        <f t="shared" si="0"/>
        <v>8.7606837606837518E-2</v>
      </c>
      <c r="E8" s="39">
        <v>39</v>
      </c>
      <c r="F8" s="42">
        <v>9</v>
      </c>
      <c r="G8" s="43">
        <f t="shared" ref="G8:G9" si="3">(F8/E8)-1</f>
        <v>-0.76923076923076916</v>
      </c>
      <c r="H8" s="42">
        <v>111</v>
      </c>
      <c r="I8" s="42">
        <v>75</v>
      </c>
      <c r="J8" s="41">
        <f t="shared" si="1"/>
        <v>-0.32432432432432434</v>
      </c>
      <c r="K8" s="39">
        <v>1065</v>
      </c>
      <c r="L8" s="42">
        <v>1159</v>
      </c>
      <c r="M8" s="41">
        <f t="shared" si="2"/>
        <v>8.8262910798122096E-2</v>
      </c>
      <c r="N8" s="1"/>
      <c r="O8" s="1"/>
      <c r="P8" s="1"/>
      <c r="Q8" s="1"/>
      <c r="R8" s="1"/>
      <c r="S8" s="1"/>
      <c r="T8" s="1"/>
      <c r="U8" s="1"/>
      <c r="V8" s="1"/>
      <c r="W8" s="1"/>
      <c r="X8" s="1"/>
      <c r="Y8" s="1"/>
      <c r="Z8" s="1"/>
      <c r="AA8" s="1"/>
    </row>
    <row r="9" spans="1:27" ht="18.899999999999999" customHeight="1" thickBot="1" x14ac:dyDescent="0.3">
      <c r="A9" s="163" t="s">
        <v>33</v>
      </c>
      <c r="B9" s="164">
        <f>SUM(B6:B8)</f>
        <v>37251</v>
      </c>
      <c r="C9" s="165">
        <f>SUM(C6:C8)</f>
        <v>38037</v>
      </c>
      <c r="D9" s="166">
        <f t="shared" si="0"/>
        <v>2.1100104695175981E-2</v>
      </c>
      <c r="E9" s="164">
        <f>SUM(E6:E8)</f>
        <v>520</v>
      </c>
      <c r="F9" s="165">
        <f>SUM(F6:F8)</f>
        <v>477</v>
      </c>
      <c r="G9" s="166">
        <f t="shared" si="3"/>
        <v>-8.2692307692307732E-2</v>
      </c>
      <c r="H9" s="165">
        <f>SUM(H6:H8)</f>
        <v>2532</v>
      </c>
      <c r="I9" s="165">
        <f>SUM(I6:I8)</f>
        <v>2756</v>
      </c>
      <c r="J9" s="167">
        <f t="shared" si="1"/>
        <v>8.8467614533965344E-2</v>
      </c>
      <c r="K9" s="164">
        <f>SUM(K6:K8)</f>
        <v>44953</v>
      </c>
      <c r="L9" s="165">
        <f>SUM(L6:L8)</f>
        <v>44618</v>
      </c>
      <c r="M9" s="167">
        <f t="shared" si="2"/>
        <v>-7.4522278824550314E-3</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57"/>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6384" width="9.109375" style="3"/>
  </cols>
  <sheetData>
    <row r="1" spans="1:27" ht="6" customHeight="1" x14ac:dyDescent="0.25"/>
    <row r="2" spans="1:27" ht="18.899999999999999" customHeight="1" x14ac:dyDescent="0.3">
      <c r="A2" s="14" t="s">
        <v>181</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tr">
        <f>+'1'!A4</f>
        <v>Janeiro-dezembro</v>
      </c>
      <c r="B4" s="251" t="s">
        <v>6</v>
      </c>
      <c r="C4" s="252"/>
      <c r="D4" s="253"/>
      <c r="E4" s="252" t="s">
        <v>29</v>
      </c>
      <c r="F4" s="252"/>
      <c r="G4" s="252"/>
      <c r="H4" s="254" t="s">
        <v>18</v>
      </c>
      <c r="I4" s="252"/>
      <c r="J4" s="255"/>
      <c r="K4" s="252" t="s">
        <v>19</v>
      </c>
      <c r="L4" s="252"/>
      <c r="M4" s="252"/>
      <c r="N4" s="1"/>
      <c r="O4" s="1"/>
      <c r="P4" s="1"/>
      <c r="Q4" s="1"/>
      <c r="R4" s="1"/>
      <c r="S4" s="1"/>
      <c r="T4" s="1"/>
      <c r="U4" s="1"/>
      <c r="V4" s="1"/>
      <c r="W4" s="1"/>
      <c r="X4" s="1"/>
      <c r="Y4" s="1"/>
      <c r="Z4" s="1"/>
      <c r="AA4" s="1"/>
    </row>
    <row r="5" spans="1:27" ht="30" customHeight="1" x14ac:dyDescent="0.25">
      <c r="A5" s="250"/>
      <c r="B5" s="111">
        <v>2023</v>
      </c>
      <c r="C5" s="112">
        <v>2024</v>
      </c>
      <c r="D5" s="113" t="s">
        <v>182</v>
      </c>
      <c r="E5" s="111">
        <v>2023</v>
      </c>
      <c r="F5" s="112">
        <v>2024</v>
      </c>
      <c r="G5" s="113" t="s">
        <v>182</v>
      </c>
      <c r="H5" s="111">
        <v>2023</v>
      </c>
      <c r="I5" s="112">
        <v>2024</v>
      </c>
      <c r="J5" s="113" t="s">
        <v>182</v>
      </c>
      <c r="K5" s="111">
        <v>2023</v>
      </c>
      <c r="L5" s="112">
        <v>2024</v>
      </c>
      <c r="M5" s="113" t="s">
        <v>182</v>
      </c>
      <c r="N5" s="1"/>
      <c r="O5" s="1"/>
      <c r="P5" s="1"/>
      <c r="Q5" s="1"/>
      <c r="R5" s="1"/>
      <c r="S5" s="1"/>
      <c r="T5" s="1"/>
      <c r="U5" s="1"/>
      <c r="V5" s="1"/>
      <c r="W5" s="1"/>
      <c r="X5" s="1"/>
      <c r="Y5" s="1"/>
      <c r="Z5" s="1"/>
      <c r="AA5" s="1"/>
    </row>
    <row r="6" spans="1:27" ht="18.899999999999999" customHeight="1" x14ac:dyDescent="0.25">
      <c r="A6" s="51" t="s">
        <v>32</v>
      </c>
      <c r="B6" s="39">
        <v>34974</v>
      </c>
      <c r="C6" s="42">
        <v>36338</v>
      </c>
      <c r="D6" s="43">
        <f>(C6/B6)-1</f>
        <v>3.9000400297363846E-2</v>
      </c>
      <c r="E6" s="42">
        <v>467</v>
      </c>
      <c r="F6" s="42">
        <v>463</v>
      </c>
      <c r="G6" s="41">
        <f>(F6/E6)-1</f>
        <v>-8.565310492505307E-3</v>
      </c>
      <c r="H6" s="161">
        <v>2437</v>
      </c>
      <c r="I6" s="42">
        <v>2576</v>
      </c>
      <c r="J6" s="162">
        <f>(I6/H6)-1</f>
        <v>5.7037340993024266E-2</v>
      </c>
      <c r="K6" s="42">
        <v>41058</v>
      </c>
      <c r="L6" s="42">
        <v>42683</v>
      </c>
      <c r="M6" s="41">
        <f>(L6/K6)-1</f>
        <v>3.9578157728092034E-2</v>
      </c>
      <c r="N6" s="1"/>
      <c r="O6" s="1"/>
      <c r="P6" s="1"/>
      <c r="Q6" s="1"/>
      <c r="R6" s="1"/>
      <c r="S6" s="1"/>
      <c r="T6" s="1"/>
      <c r="U6" s="1"/>
      <c r="V6" s="1"/>
      <c r="W6" s="1"/>
      <c r="X6" s="1"/>
      <c r="Y6" s="1"/>
      <c r="Z6" s="1"/>
      <c r="AA6" s="1"/>
    </row>
    <row r="7" spans="1:27" ht="18.899999999999999" customHeight="1" x14ac:dyDescent="0.25">
      <c r="A7" s="51" t="s">
        <v>34</v>
      </c>
      <c r="B7" s="39">
        <v>620</v>
      </c>
      <c r="C7" s="42">
        <v>681</v>
      </c>
      <c r="D7" s="43">
        <f t="shared" ref="D7:D8" si="0">(C7/B7)-1</f>
        <v>9.838709677419355E-2</v>
      </c>
      <c r="E7" s="42">
        <v>3</v>
      </c>
      <c r="F7" s="42">
        <v>5</v>
      </c>
      <c r="G7" s="41">
        <f>(F7/E7)-1</f>
        <v>0.66666666666666674</v>
      </c>
      <c r="H7" s="161">
        <v>110</v>
      </c>
      <c r="I7" s="42">
        <v>105</v>
      </c>
      <c r="J7" s="162">
        <f t="shared" ref="J7:J8" si="1">(I7/H7)-1</f>
        <v>-4.5454545454545414E-2</v>
      </c>
      <c r="K7" s="42">
        <v>708</v>
      </c>
      <c r="L7" s="42">
        <v>776</v>
      </c>
      <c r="M7" s="41">
        <f t="shared" ref="M7:M8" si="2">(L7/K7)-1</f>
        <v>9.6045197740112886E-2</v>
      </c>
      <c r="N7" s="1"/>
      <c r="O7" s="1"/>
      <c r="P7" s="1"/>
      <c r="Q7" s="1"/>
      <c r="R7" s="1"/>
      <c r="S7" s="1"/>
      <c r="T7" s="1"/>
      <c r="U7" s="1"/>
      <c r="V7" s="1"/>
      <c r="W7" s="1"/>
      <c r="X7" s="1"/>
      <c r="Y7" s="1"/>
      <c r="Z7" s="1"/>
      <c r="AA7" s="1"/>
    </row>
    <row r="8" spans="1:27" ht="18.899999999999999" customHeight="1" x14ac:dyDescent="0.25">
      <c r="A8" s="51" t="s">
        <v>35</v>
      </c>
      <c r="B8" s="39">
        <v>1001</v>
      </c>
      <c r="C8" s="42">
        <v>1018</v>
      </c>
      <c r="D8" s="43">
        <f t="shared" si="0"/>
        <v>1.6983016983016963E-2</v>
      </c>
      <c r="E8" s="42">
        <v>9</v>
      </c>
      <c r="F8" s="42">
        <v>9</v>
      </c>
      <c r="G8" s="41">
        <f t="shared" ref="G8" si="3">(F8/E8)-1</f>
        <v>0</v>
      </c>
      <c r="H8" s="161">
        <v>99</v>
      </c>
      <c r="I8" s="42">
        <v>75</v>
      </c>
      <c r="J8" s="162">
        <f t="shared" si="1"/>
        <v>-0.24242424242424243</v>
      </c>
      <c r="K8" s="42">
        <v>1124</v>
      </c>
      <c r="L8" s="42">
        <v>1159</v>
      </c>
      <c r="M8" s="41">
        <f t="shared" si="2"/>
        <v>3.1138790035587283E-2</v>
      </c>
      <c r="N8" s="1"/>
      <c r="O8" s="1"/>
      <c r="P8" s="1"/>
      <c r="Q8" s="1"/>
      <c r="R8" s="1"/>
      <c r="S8" s="1"/>
      <c r="T8" s="1"/>
      <c r="U8" s="1"/>
      <c r="V8" s="1"/>
      <c r="W8" s="1"/>
      <c r="X8" s="1"/>
      <c r="Y8" s="1"/>
      <c r="Z8" s="1"/>
      <c r="AA8" s="1"/>
    </row>
    <row r="9" spans="1:27" ht="18.899999999999999" customHeight="1" thickBot="1" x14ac:dyDescent="0.3">
      <c r="A9" s="163" t="s">
        <v>33</v>
      </c>
      <c r="B9" s="164">
        <f>SUM(B6:B8)</f>
        <v>36595</v>
      </c>
      <c r="C9" s="165">
        <f>SUM(C6:C8)</f>
        <v>38037</v>
      </c>
      <c r="D9" s="166">
        <f>(C9/B9)-1</f>
        <v>3.9404290203579828E-2</v>
      </c>
      <c r="E9" s="164">
        <f>SUM(E6:E8)</f>
        <v>479</v>
      </c>
      <c r="F9" s="165">
        <f>SUM(F6:F8)</f>
        <v>477</v>
      </c>
      <c r="G9" s="166">
        <f>(F9/E9)-1</f>
        <v>-4.1753653444676075E-3</v>
      </c>
      <c r="H9" s="165">
        <f>SUM(H6:H8)</f>
        <v>2646</v>
      </c>
      <c r="I9" s="165">
        <f>SUM(I6:I8)</f>
        <v>2756</v>
      </c>
      <c r="J9" s="167">
        <f>(I9/H9)-1</f>
        <v>4.1572184429327308E-2</v>
      </c>
      <c r="K9" s="164">
        <f>SUM(K6:K8)</f>
        <v>42890</v>
      </c>
      <c r="L9" s="165">
        <f>SUM(L6:L8)</f>
        <v>44618</v>
      </c>
      <c r="M9" s="167">
        <f>(L9/K9)-1</f>
        <v>4.0289111681044432E-2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G2" sqref="G2"/>
    </sheetView>
  </sheetViews>
  <sheetFormatPr defaultColWidth="9.109375" defaultRowHeight="12" x14ac:dyDescent="0.25"/>
  <cols>
    <col min="1" max="1" width="15.88671875" style="3" customWidth="1"/>
    <col min="2" max="9" width="9.33203125" style="3" customWidth="1"/>
    <col min="10" max="10" width="3" style="3" customWidth="1"/>
    <col min="11" max="16384" width="9.109375" style="3"/>
  </cols>
  <sheetData>
    <row r="1" spans="1:27" ht="4.5" customHeight="1" x14ac:dyDescent="0.25"/>
    <row r="2" spans="1:27" ht="18.899999999999999" customHeight="1" x14ac:dyDescent="0.3">
      <c r="A2" s="14" t="s">
        <v>135</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49" t="s">
        <v>124</v>
      </c>
      <c r="B4" s="150" t="s">
        <v>6</v>
      </c>
      <c r="C4" s="56" t="s">
        <v>38</v>
      </c>
      <c r="D4" s="151" t="s">
        <v>8</v>
      </c>
      <c r="E4" s="150" t="s">
        <v>39</v>
      </c>
      <c r="F4" s="56" t="s">
        <v>29</v>
      </c>
      <c r="G4" s="56" t="s">
        <v>18</v>
      </c>
      <c r="H4" s="151" t="s">
        <v>19</v>
      </c>
      <c r="I4" s="56" t="s">
        <v>22</v>
      </c>
      <c r="J4" s="1"/>
      <c r="K4" s="1"/>
      <c r="L4" s="1"/>
      <c r="M4" s="1"/>
      <c r="N4" s="1"/>
      <c r="O4" s="1"/>
      <c r="P4" s="1"/>
      <c r="Q4" s="1"/>
      <c r="R4" s="1"/>
      <c r="S4" s="1"/>
      <c r="T4" s="1"/>
      <c r="U4" s="1"/>
      <c r="V4" s="1"/>
      <c r="W4" s="1"/>
      <c r="X4" s="1"/>
      <c r="Y4" s="1"/>
      <c r="Z4" s="1"/>
      <c r="AA4" s="1"/>
    </row>
    <row r="5" spans="1:27" ht="18.899999999999999" customHeight="1" x14ac:dyDescent="0.25">
      <c r="A5" s="149">
        <v>2014</v>
      </c>
      <c r="B5" s="24">
        <v>30604</v>
      </c>
      <c r="C5" s="10">
        <v>2317</v>
      </c>
      <c r="D5" s="143">
        <v>454</v>
      </c>
      <c r="E5" s="72">
        <f t="shared" ref="E5" si="0">F5+G5+H5</f>
        <v>39653</v>
      </c>
      <c r="F5" s="10">
        <v>482</v>
      </c>
      <c r="G5" s="10">
        <v>2152</v>
      </c>
      <c r="H5" s="143">
        <v>37019</v>
      </c>
      <c r="I5" s="152">
        <f t="shared" ref="I5" si="1">F5/B5*100</f>
        <v>1.5749575218925629</v>
      </c>
      <c r="J5" s="1"/>
      <c r="K5" s="1"/>
      <c r="L5" s="1"/>
      <c r="M5" s="1"/>
      <c r="N5" s="1"/>
      <c r="O5" s="1"/>
      <c r="P5" s="1"/>
      <c r="Q5" s="1"/>
      <c r="R5" s="1"/>
      <c r="S5" s="1"/>
      <c r="T5" s="1"/>
      <c r="U5" s="1"/>
      <c r="V5" s="1"/>
      <c r="W5" s="1"/>
      <c r="X5" s="1"/>
      <c r="Y5" s="1"/>
      <c r="Z5" s="1"/>
      <c r="AA5" s="1"/>
    </row>
    <row r="6" spans="1:27" ht="18.899999999999999" customHeight="1" x14ac:dyDescent="0.25">
      <c r="A6" s="153">
        <v>2019</v>
      </c>
      <c r="B6" s="154">
        <v>35704</v>
      </c>
      <c r="C6" s="155">
        <v>2403</v>
      </c>
      <c r="D6" s="156">
        <v>429</v>
      </c>
      <c r="E6" s="72">
        <f t="shared" ref="E6" si="2">F6+G6+H6</f>
        <v>45977</v>
      </c>
      <c r="F6" s="155">
        <v>474</v>
      </c>
      <c r="G6" s="155">
        <v>2301</v>
      </c>
      <c r="H6" s="156">
        <v>43202</v>
      </c>
      <c r="I6" s="152">
        <f t="shared" ref="I6:I11" si="3">F6/B6*100</f>
        <v>1.3275823437149898</v>
      </c>
      <c r="J6" s="1"/>
      <c r="K6" s="1"/>
      <c r="L6" s="1"/>
      <c r="M6" s="1"/>
      <c r="N6" s="1"/>
      <c r="O6" s="1"/>
      <c r="P6" s="1"/>
      <c r="Q6" s="1"/>
      <c r="R6" s="1"/>
      <c r="S6" s="1"/>
      <c r="T6" s="1"/>
      <c r="U6" s="1"/>
      <c r="V6" s="1"/>
      <c r="W6" s="1"/>
      <c r="X6" s="1"/>
      <c r="Y6" s="1"/>
      <c r="Z6" s="1"/>
      <c r="AA6" s="1"/>
    </row>
    <row r="7" spans="1:27" ht="18.899999999999999" customHeight="1" x14ac:dyDescent="0.25">
      <c r="A7" s="153">
        <v>2020</v>
      </c>
      <c r="B7" s="154">
        <v>26501</v>
      </c>
      <c r="C7" s="155">
        <v>1975</v>
      </c>
      <c r="D7" s="156">
        <v>372</v>
      </c>
      <c r="E7" s="72">
        <f>F7+G7+H7</f>
        <v>32925</v>
      </c>
      <c r="F7" s="155">
        <v>390</v>
      </c>
      <c r="G7" s="155">
        <v>1829</v>
      </c>
      <c r="H7" s="156">
        <v>30706</v>
      </c>
      <c r="I7" s="152">
        <f t="shared" si="3"/>
        <v>1.471642579525301</v>
      </c>
      <c r="J7" s="1"/>
      <c r="K7" s="1"/>
      <c r="L7" s="1"/>
      <c r="M7" s="1"/>
      <c r="N7" s="1"/>
      <c r="O7" s="1"/>
      <c r="P7" s="1"/>
      <c r="Q7" s="1"/>
      <c r="R7" s="1"/>
      <c r="S7" s="1"/>
      <c r="T7" s="1"/>
      <c r="U7" s="1"/>
      <c r="V7" s="1"/>
      <c r="W7" s="1"/>
      <c r="X7" s="1"/>
      <c r="Y7" s="1"/>
      <c r="Z7" s="1"/>
      <c r="AA7" s="1"/>
    </row>
    <row r="8" spans="1:27" ht="18.899999999999999" customHeight="1" x14ac:dyDescent="0.25">
      <c r="A8" s="153">
        <v>2021</v>
      </c>
      <c r="B8" s="154">
        <v>29217</v>
      </c>
      <c r="C8" s="155">
        <v>2221</v>
      </c>
      <c r="D8" s="156">
        <v>367</v>
      </c>
      <c r="E8" s="72">
        <f>F8+G8+H8</f>
        <v>36713</v>
      </c>
      <c r="F8" s="155">
        <v>390</v>
      </c>
      <c r="G8" s="155">
        <v>2106</v>
      </c>
      <c r="H8" s="156">
        <v>34217</v>
      </c>
      <c r="I8" s="152">
        <f>F8/B8*100</f>
        <v>1.334839305883561</v>
      </c>
      <c r="J8" s="1"/>
      <c r="K8" s="1"/>
      <c r="L8" s="1"/>
      <c r="M8" s="1"/>
      <c r="N8" s="1"/>
      <c r="O8" s="1"/>
      <c r="P8" s="1"/>
      <c r="Q8" s="1"/>
      <c r="R8" s="1"/>
      <c r="S8" s="1"/>
      <c r="T8" s="1"/>
      <c r="U8" s="1"/>
      <c r="V8" s="1"/>
      <c r="W8" s="1"/>
      <c r="X8" s="1"/>
      <c r="Y8" s="1"/>
      <c r="Z8" s="1"/>
      <c r="AA8" s="1"/>
    </row>
    <row r="9" spans="1:27" ht="18.899999999999999" customHeight="1" x14ac:dyDescent="0.25">
      <c r="A9" s="153">
        <v>2022</v>
      </c>
      <c r="B9" s="154">
        <v>32788</v>
      </c>
      <c r="C9" s="155">
        <v>2352</v>
      </c>
      <c r="D9" s="156">
        <v>428</v>
      </c>
      <c r="E9" s="72">
        <f>F9+G9+H9</f>
        <v>41161</v>
      </c>
      <c r="F9" s="155">
        <v>462</v>
      </c>
      <c r="G9" s="155">
        <v>2243</v>
      </c>
      <c r="H9" s="156">
        <v>38456</v>
      </c>
      <c r="I9" s="152">
        <f t="shared" si="3"/>
        <v>1.4090520922288641</v>
      </c>
      <c r="J9" s="1"/>
      <c r="K9" s="1"/>
      <c r="L9" s="1"/>
      <c r="M9" s="1"/>
      <c r="N9" s="1"/>
      <c r="O9" s="1"/>
      <c r="P9" s="1"/>
      <c r="Q9" s="1"/>
      <c r="R9" s="1"/>
      <c r="S9" s="1"/>
      <c r="T9" s="1"/>
      <c r="U9" s="1"/>
      <c r="V9" s="1"/>
      <c r="W9" s="1"/>
      <c r="X9" s="1"/>
      <c r="Y9" s="1"/>
      <c r="Z9" s="1"/>
      <c r="AA9" s="1"/>
    </row>
    <row r="10" spans="1:27" ht="18.899999999999999" customHeight="1" x14ac:dyDescent="0.25">
      <c r="A10" s="153">
        <v>2023</v>
      </c>
      <c r="B10" s="154">
        <v>34974</v>
      </c>
      <c r="C10" s="155">
        <v>2569</v>
      </c>
      <c r="D10" s="156">
        <v>431</v>
      </c>
      <c r="E10" s="72">
        <f>F10+G10+H10</f>
        <v>43962</v>
      </c>
      <c r="F10" s="155">
        <v>467</v>
      </c>
      <c r="G10" s="155">
        <v>2437</v>
      </c>
      <c r="H10" s="156">
        <v>41058</v>
      </c>
      <c r="I10" s="152">
        <f t="shared" si="3"/>
        <v>1.3352776348144337</v>
      </c>
      <c r="J10" s="1"/>
      <c r="K10" s="1"/>
      <c r="L10" s="1"/>
      <c r="M10" s="1"/>
      <c r="N10" s="1"/>
      <c r="O10" s="1"/>
      <c r="P10" s="1"/>
      <c r="Q10" s="1"/>
      <c r="R10" s="1"/>
      <c r="S10" s="1"/>
      <c r="T10" s="1"/>
      <c r="U10" s="1"/>
      <c r="V10" s="1"/>
      <c r="W10" s="1"/>
      <c r="X10" s="1"/>
      <c r="Y10" s="1"/>
      <c r="Z10" s="1"/>
      <c r="AA10" s="1"/>
    </row>
    <row r="11" spans="1:27" ht="18.899999999999999" customHeight="1" x14ac:dyDescent="0.25">
      <c r="A11" s="153">
        <v>2024</v>
      </c>
      <c r="B11" s="154">
        <v>36338</v>
      </c>
      <c r="C11" s="155">
        <v>2674</v>
      </c>
      <c r="D11" s="156">
        <v>437</v>
      </c>
      <c r="E11" s="72">
        <f>F11+G11+H11</f>
        <v>45722</v>
      </c>
      <c r="F11" s="155">
        <v>463</v>
      </c>
      <c r="G11" s="155">
        <v>2576</v>
      </c>
      <c r="H11" s="156">
        <v>42683</v>
      </c>
      <c r="I11" s="152">
        <f t="shared" si="3"/>
        <v>1.2741482745335462</v>
      </c>
      <c r="J11" s="1"/>
      <c r="K11" s="1"/>
      <c r="L11" s="1"/>
      <c r="M11" s="1"/>
      <c r="N11" s="1"/>
      <c r="O11" s="1"/>
      <c r="P11" s="1"/>
      <c r="Q11" s="1"/>
      <c r="R11" s="1"/>
      <c r="S11" s="1"/>
      <c r="T11" s="1"/>
      <c r="U11" s="1"/>
      <c r="V11" s="1"/>
      <c r="W11" s="1"/>
      <c r="X11" s="1"/>
      <c r="Y11" s="1"/>
      <c r="Z11" s="1"/>
      <c r="AA11" s="1"/>
    </row>
    <row r="12" spans="1:27" ht="18.899999999999999" customHeight="1" x14ac:dyDescent="0.25">
      <c r="A12" s="157" t="s">
        <v>189</v>
      </c>
      <c r="B12" s="158">
        <f>B11/B5-1</f>
        <v>0.18736112926414838</v>
      </c>
      <c r="C12" s="158">
        <f t="shared" ref="C12:I12" si="4">C11/C5-1</f>
        <v>0.15407854984894254</v>
      </c>
      <c r="D12" s="158">
        <f t="shared" si="4"/>
        <v>-3.7444933920704804E-2</v>
      </c>
      <c r="E12" s="158">
        <f t="shared" si="4"/>
        <v>0.15305273245403872</v>
      </c>
      <c r="F12" s="158">
        <f t="shared" si="4"/>
        <v>-3.9419087136929432E-2</v>
      </c>
      <c r="G12" s="158">
        <f t="shared" si="4"/>
        <v>0.19702602230483279</v>
      </c>
      <c r="H12" s="158">
        <f t="shared" si="4"/>
        <v>0.15300251222345285</v>
      </c>
      <c r="I12" s="158">
        <f t="shared" si="4"/>
        <v>-0.19099514950571261</v>
      </c>
      <c r="J12" s="1"/>
      <c r="K12" s="1"/>
      <c r="L12" s="1"/>
      <c r="M12" s="1"/>
      <c r="N12" s="1"/>
      <c r="O12" s="1"/>
      <c r="P12" s="1"/>
      <c r="Q12" s="1"/>
      <c r="R12" s="1"/>
      <c r="S12" s="1"/>
      <c r="T12" s="1"/>
      <c r="U12" s="1"/>
      <c r="V12" s="1"/>
      <c r="W12" s="1"/>
      <c r="X12" s="1"/>
      <c r="Y12" s="1"/>
      <c r="Z12" s="1"/>
      <c r="AA12" s="1"/>
    </row>
    <row r="13" spans="1:27" ht="18.899999999999999" customHeight="1" x14ac:dyDescent="0.25">
      <c r="A13" s="157" t="s">
        <v>179</v>
      </c>
      <c r="B13" s="158">
        <f>B11/B6-1</f>
        <v>1.7757114048846168E-2</v>
      </c>
      <c r="C13" s="158">
        <f t="shared" ref="C13:I13" si="5">C11/C6-1</f>
        <v>0.11277569704535995</v>
      </c>
      <c r="D13" s="158">
        <f t="shared" si="5"/>
        <v>1.8648018648018683E-2</v>
      </c>
      <c r="E13" s="158">
        <f t="shared" si="5"/>
        <v>-5.5462513865628393E-3</v>
      </c>
      <c r="F13" s="158">
        <f t="shared" si="5"/>
        <v>-2.320675105485237E-2</v>
      </c>
      <c r="G13" s="158">
        <f t="shared" si="5"/>
        <v>0.11951325510647548</v>
      </c>
      <c r="H13" s="158">
        <f t="shared" si="5"/>
        <v>-1.2013332716077962E-2</v>
      </c>
      <c r="I13" s="158">
        <f t="shared" si="5"/>
        <v>-4.0249156245870554E-2</v>
      </c>
      <c r="J13" s="1"/>
      <c r="K13" s="1"/>
      <c r="L13" s="1"/>
      <c r="M13" s="1"/>
      <c r="N13" s="1"/>
      <c r="O13" s="1"/>
      <c r="P13" s="1"/>
      <c r="Q13" s="1"/>
      <c r="R13" s="1"/>
      <c r="S13" s="1"/>
      <c r="T13" s="1"/>
      <c r="U13" s="1"/>
      <c r="V13" s="1"/>
      <c r="W13" s="1"/>
      <c r="X13" s="1"/>
      <c r="Y13" s="1"/>
      <c r="Z13" s="1"/>
      <c r="AA13" s="1"/>
    </row>
    <row r="14" spans="1:27" ht="18.899999999999999" customHeight="1" thickBot="1" x14ac:dyDescent="0.3">
      <c r="A14" s="159" t="s">
        <v>182</v>
      </c>
      <c r="B14" s="231">
        <f>B11/B10-1</f>
        <v>3.9000400297363846E-2</v>
      </c>
      <c r="C14" s="232">
        <f t="shared" ref="C14:I14" si="6">C11/C10-1</f>
        <v>4.0871934604904681E-2</v>
      </c>
      <c r="D14" s="233">
        <f t="shared" si="6"/>
        <v>1.3921113689095099E-2</v>
      </c>
      <c r="E14" s="231">
        <f t="shared" si="6"/>
        <v>4.003457531504484E-2</v>
      </c>
      <c r="F14" s="232">
        <f t="shared" si="6"/>
        <v>-8.565310492505307E-3</v>
      </c>
      <c r="G14" s="232">
        <f t="shared" si="6"/>
        <v>5.7037340993024266E-2</v>
      </c>
      <c r="H14" s="233">
        <f t="shared" si="6"/>
        <v>3.9578157728092034E-2</v>
      </c>
      <c r="I14" s="160">
        <f t="shared" si="6"/>
        <v>-4.578026223691134E-2</v>
      </c>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5">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53"/>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4" t="s">
        <v>136</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58" t="s">
        <v>40</v>
      </c>
      <c r="B4" s="260" t="s">
        <v>6</v>
      </c>
      <c r="C4" s="261"/>
      <c r="D4" s="262"/>
      <c r="E4" s="261" t="s">
        <v>29</v>
      </c>
      <c r="F4" s="261"/>
      <c r="G4" s="261"/>
      <c r="H4" s="263" t="s">
        <v>18</v>
      </c>
      <c r="I4" s="261"/>
      <c r="J4" s="264"/>
      <c r="K4" s="263" t="s">
        <v>19</v>
      </c>
      <c r="L4" s="261"/>
      <c r="M4" s="264"/>
      <c r="N4" s="1"/>
      <c r="O4" s="1"/>
      <c r="P4" s="1"/>
      <c r="Q4" s="1"/>
      <c r="R4" s="1"/>
      <c r="S4" s="1"/>
      <c r="T4" s="1"/>
      <c r="U4" s="1"/>
      <c r="V4" s="1"/>
      <c r="W4" s="1"/>
      <c r="X4" s="1"/>
      <c r="Y4" s="1"/>
      <c r="Z4" s="1"/>
      <c r="AA4" s="1"/>
    </row>
    <row r="5" spans="1:27" ht="30" customHeight="1" x14ac:dyDescent="0.25">
      <c r="A5" s="259"/>
      <c r="B5" s="27">
        <v>2019</v>
      </c>
      <c r="C5" s="27">
        <v>2023</v>
      </c>
      <c r="D5" s="203">
        <v>2024</v>
      </c>
      <c r="E5" s="27">
        <v>2019</v>
      </c>
      <c r="F5" s="27">
        <v>2023</v>
      </c>
      <c r="G5" s="203">
        <v>2024</v>
      </c>
      <c r="H5" s="27">
        <v>2019</v>
      </c>
      <c r="I5" s="27">
        <v>2023</v>
      </c>
      <c r="J5" s="203">
        <v>2024</v>
      </c>
      <c r="K5" s="27">
        <v>2019</v>
      </c>
      <c r="L5" s="27">
        <v>2023</v>
      </c>
      <c r="M5" s="203">
        <v>2024</v>
      </c>
      <c r="N5" s="1"/>
      <c r="O5" s="1"/>
      <c r="P5" s="1"/>
      <c r="Q5" s="1"/>
      <c r="R5" s="1"/>
      <c r="S5" s="1"/>
      <c r="T5" s="1"/>
      <c r="U5" s="1"/>
      <c r="V5" s="1"/>
      <c r="W5" s="1"/>
      <c r="X5" s="1"/>
      <c r="Y5" s="1"/>
      <c r="Z5" s="1"/>
      <c r="AA5" s="1"/>
    </row>
    <row r="6" spans="1:27" ht="18.899999999999999" customHeight="1" x14ac:dyDescent="0.25">
      <c r="A6" s="142" t="s">
        <v>48</v>
      </c>
      <c r="B6" s="10">
        <v>2832</v>
      </c>
      <c r="C6" s="10">
        <v>2668</v>
      </c>
      <c r="D6" s="143">
        <v>2672</v>
      </c>
      <c r="E6" s="24">
        <v>45</v>
      </c>
      <c r="F6" s="10">
        <v>42</v>
      </c>
      <c r="G6" s="143">
        <v>34</v>
      </c>
      <c r="H6" s="24">
        <v>154</v>
      </c>
      <c r="I6" s="10">
        <v>171</v>
      </c>
      <c r="J6" s="143">
        <v>179</v>
      </c>
      <c r="K6" s="24">
        <v>3395</v>
      </c>
      <c r="L6" s="10">
        <v>3127</v>
      </c>
      <c r="M6" s="144">
        <v>3108</v>
      </c>
      <c r="N6" s="1"/>
      <c r="O6" s="1"/>
      <c r="P6" s="1"/>
      <c r="Q6" s="1"/>
      <c r="R6" s="1"/>
      <c r="S6" s="1"/>
      <c r="T6" s="1"/>
      <c r="U6" s="1"/>
      <c r="V6" s="1"/>
      <c r="W6" s="1"/>
      <c r="X6" s="1"/>
      <c r="Y6" s="1"/>
      <c r="Z6" s="1"/>
      <c r="AA6" s="1"/>
    </row>
    <row r="7" spans="1:27" ht="18.899999999999999" customHeight="1" x14ac:dyDescent="0.25">
      <c r="A7" s="142" t="s">
        <v>140</v>
      </c>
      <c r="B7" s="10">
        <v>2358</v>
      </c>
      <c r="C7" s="10">
        <v>2314</v>
      </c>
      <c r="D7" s="143">
        <v>2616</v>
      </c>
      <c r="E7" s="24">
        <v>38</v>
      </c>
      <c r="F7" s="10">
        <v>28</v>
      </c>
      <c r="G7" s="143">
        <v>36</v>
      </c>
      <c r="H7" s="24">
        <v>141</v>
      </c>
      <c r="I7" s="10">
        <v>158</v>
      </c>
      <c r="J7" s="143">
        <v>172</v>
      </c>
      <c r="K7" s="24">
        <v>2807</v>
      </c>
      <c r="L7" s="10">
        <v>2676</v>
      </c>
      <c r="M7" s="144">
        <v>3075</v>
      </c>
      <c r="N7" s="1"/>
      <c r="O7" s="1"/>
      <c r="P7" s="1"/>
      <c r="Q7" s="1"/>
      <c r="R7" s="1"/>
      <c r="S7" s="1"/>
      <c r="T7" s="1"/>
      <c r="U7" s="1"/>
      <c r="V7" s="1"/>
      <c r="W7" s="1"/>
      <c r="X7" s="1"/>
      <c r="Y7" s="1"/>
      <c r="Z7" s="1"/>
      <c r="AA7" s="1"/>
    </row>
    <row r="8" spans="1:27" ht="18.899999999999999" customHeight="1" x14ac:dyDescent="0.25">
      <c r="A8" s="142" t="s">
        <v>134</v>
      </c>
      <c r="B8" s="10">
        <v>2859</v>
      </c>
      <c r="C8" s="10">
        <v>2685</v>
      </c>
      <c r="D8" s="143">
        <v>2649</v>
      </c>
      <c r="E8" s="24">
        <v>34</v>
      </c>
      <c r="F8" s="10">
        <v>31</v>
      </c>
      <c r="G8" s="143">
        <v>33</v>
      </c>
      <c r="H8" s="24">
        <v>194</v>
      </c>
      <c r="I8" s="10">
        <v>167</v>
      </c>
      <c r="J8" s="143">
        <v>166</v>
      </c>
      <c r="K8" s="24">
        <v>3445</v>
      </c>
      <c r="L8" s="10">
        <v>3114</v>
      </c>
      <c r="M8" s="144">
        <v>3094</v>
      </c>
      <c r="N8" s="1"/>
      <c r="O8" s="1"/>
      <c r="P8" s="1"/>
      <c r="Q8" s="1"/>
      <c r="R8" s="1"/>
      <c r="S8" s="1"/>
      <c r="T8" s="1"/>
      <c r="U8" s="1"/>
      <c r="V8" s="1"/>
      <c r="W8" s="1"/>
      <c r="X8" s="1"/>
      <c r="Y8" s="1"/>
      <c r="Z8" s="1"/>
      <c r="AA8" s="1"/>
    </row>
    <row r="9" spans="1:27" ht="18.899999999999999" customHeight="1" x14ac:dyDescent="0.25">
      <c r="A9" s="234" t="s">
        <v>196</v>
      </c>
      <c r="B9" s="10">
        <v>2682</v>
      </c>
      <c r="C9" s="10">
        <v>2848</v>
      </c>
      <c r="D9" s="143">
        <v>2935</v>
      </c>
      <c r="E9" s="24">
        <v>32</v>
      </c>
      <c r="F9" s="10">
        <v>53</v>
      </c>
      <c r="G9" s="143">
        <v>32</v>
      </c>
      <c r="H9" s="24">
        <v>153</v>
      </c>
      <c r="I9" s="10">
        <v>221</v>
      </c>
      <c r="J9" s="143">
        <v>217</v>
      </c>
      <c r="K9" s="24">
        <v>3303</v>
      </c>
      <c r="L9" s="10">
        <v>3354</v>
      </c>
      <c r="M9" s="144">
        <v>3367</v>
      </c>
      <c r="N9" s="1"/>
      <c r="O9" s="1"/>
      <c r="P9" s="1"/>
      <c r="Q9" s="1"/>
      <c r="R9" s="1"/>
      <c r="S9" s="1"/>
      <c r="T9" s="1"/>
      <c r="U9" s="1"/>
      <c r="V9" s="1"/>
      <c r="W9" s="1"/>
      <c r="X9" s="1"/>
      <c r="Y9" s="1"/>
      <c r="Z9" s="1"/>
      <c r="AA9" s="1"/>
    </row>
    <row r="10" spans="1:27" ht="18.899999999999999" customHeight="1" x14ac:dyDescent="0.25">
      <c r="A10" s="234" t="s">
        <v>201</v>
      </c>
      <c r="B10" s="10">
        <v>3097</v>
      </c>
      <c r="C10" s="10">
        <v>3016</v>
      </c>
      <c r="D10" s="143">
        <v>3194</v>
      </c>
      <c r="E10" s="24">
        <v>45</v>
      </c>
      <c r="F10" s="10">
        <v>34</v>
      </c>
      <c r="G10" s="143">
        <v>44</v>
      </c>
      <c r="H10" s="24">
        <v>202</v>
      </c>
      <c r="I10" s="10">
        <v>181</v>
      </c>
      <c r="J10" s="143">
        <v>224</v>
      </c>
      <c r="K10" s="24">
        <v>3700</v>
      </c>
      <c r="L10" s="10">
        <v>3472</v>
      </c>
      <c r="M10" s="144">
        <v>3714</v>
      </c>
      <c r="N10" s="1"/>
      <c r="O10" s="1"/>
      <c r="P10" s="1"/>
      <c r="Q10" s="1"/>
      <c r="R10" s="1"/>
      <c r="S10" s="1"/>
      <c r="T10" s="1"/>
      <c r="U10" s="1"/>
      <c r="V10" s="1"/>
      <c r="W10" s="1"/>
      <c r="X10" s="1"/>
      <c r="Y10" s="1"/>
      <c r="Z10" s="1"/>
      <c r="AA10" s="1"/>
    </row>
    <row r="11" spans="1:27" ht="18.899999999999999" customHeight="1" x14ac:dyDescent="0.25">
      <c r="A11" s="234" t="s">
        <v>206</v>
      </c>
      <c r="B11" s="10">
        <v>2840</v>
      </c>
      <c r="C11" s="10">
        <v>3052</v>
      </c>
      <c r="D11" s="143">
        <v>3104</v>
      </c>
      <c r="E11" s="24">
        <v>32</v>
      </c>
      <c r="F11" s="10">
        <v>45</v>
      </c>
      <c r="G11" s="143">
        <v>36</v>
      </c>
      <c r="H11" s="24">
        <v>204</v>
      </c>
      <c r="I11" s="10">
        <v>230</v>
      </c>
      <c r="J11" s="143">
        <v>230</v>
      </c>
      <c r="K11" s="24">
        <v>3436</v>
      </c>
      <c r="L11" s="10">
        <v>3532</v>
      </c>
      <c r="M11" s="144">
        <v>3632</v>
      </c>
      <c r="N11" s="1"/>
      <c r="O11" s="1"/>
      <c r="P11" s="1"/>
      <c r="Q11" s="1"/>
      <c r="R11" s="1"/>
      <c r="S11" s="1"/>
      <c r="T11" s="1"/>
      <c r="U11" s="1"/>
      <c r="V11" s="1"/>
      <c r="W11" s="1"/>
      <c r="X11" s="1"/>
      <c r="Y11" s="1"/>
      <c r="Z11" s="1"/>
      <c r="AA11" s="1"/>
    </row>
    <row r="12" spans="1:27" ht="18.899999999999999" customHeight="1" x14ac:dyDescent="0.25">
      <c r="A12" s="234" t="s">
        <v>207</v>
      </c>
      <c r="B12" s="10">
        <v>3254</v>
      </c>
      <c r="C12" s="10">
        <v>3352</v>
      </c>
      <c r="D12" s="143">
        <v>3407</v>
      </c>
      <c r="E12" s="24">
        <v>33</v>
      </c>
      <c r="F12" s="10">
        <v>47</v>
      </c>
      <c r="G12" s="143">
        <v>52</v>
      </c>
      <c r="H12" s="24">
        <v>212</v>
      </c>
      <c r="I12" s="10">
        <v>274</v>
      </c>
      <c r="J12" s="143">
        <v>267</v>
      </c>
      <c r="K12" s="24">
        <v>3997</v>
      </c>
      <c r="L12" s="10">
        <v>4016</v>
      </c>
      <c r="M12" s="144">
        <v>3971</v>
      </c>
      <c r="N12" s="1"/>
      <c r="O12" s="1"/>
      <c r="P12" s="1"/>
      <c r="Q12" s="1"/>
      <c r="R12" s="1"/>
      <c r="S12" s="1"/>
      <c r="T12" s="1"/>
      <c r="U12" s="1"/>
      <c r="V12" s="1"/>
      <c r="W12" s="1"/>
      <c r="X12" s="1"/>
      <c r="Y12" s="1"/>
      <c r="Z12" s="1"/>
      <c r="AA12" s="1"/>
    </row>
    <row r="13" spans="1:27" ht="18.899999999999999" customHeight="1" x14ac:dyDescent="0.25">
      <c r="A13" s="114" t="s">
        <v>209</v>
      </c>
      <c r="B13" s="10">
        <v>3286</v>
      </c>
      <c r="C13" s="10">
        <v>3382</v>
      </c>
      <c r="D13" s="143">
        <v>3221</v>
      </c>
      <c r="E13" s="24">
        <v>54</v>
      </c>
      <c r="F13" s="10">
        <v>41</v>
      </c>
      <c r="G13" s="143">
        <v>49</v>
      </c>
      <c r="H13" s="24">
        <v>276</v>
      </c>
      <c r="I13" s="10">
        <v>280</v>
      </c>
      <c r="J13" s="143">
        <v>269</v>
      </c>
      <c r="K13" s="24">
        <v>4134</v>
      </c>
      <c r="L13" s="10">
        <v>4073</v>
      </c>
      <c r="M13" s="144">
        <v>3879</v>
      </c>
      <c r="N13" s="1"/>
      <c r="O13" s="1"/>
      <c r="P13" s="1"/>
      <c r="Q13" s="1"/>
      <c r="R13" s="1"/>
      <c r="S13" s="1"/>
      <c r="T13" s="1"/>
      <c r="U13" s="1"/>
      <c r="V13" s="1"/>
      <c r="W13" s="1"/>
      <c r="X13" s="1"/>
      <c r="Y13" s="1"/>
      <c r="Z13" s="1"/>
      <c r="AA13" s="1"/>
    </row>
    <row r="14" spans="1:27" ht="18.899999999999999" customHeight="1" x14ac:dyDescent="0.25">
      <c r="A14" s="114" t="s">
        <v>210</v>
      </c>
      <c r="B14" s="10">
        <v>3098</v>
      </c>
      <c r="C14" s="10">
        <v>3076</v>
      </c>
      <c r="D14" s="143">
        <v>3198</v>
      </c>
      <c r="E14" s="24">
        <v>47</v>
      </c>
      <c r="F14" s="10">
        <v>51</v>
      </c>
      <c r="G14" s="143">
        <v>44</v>
      </c>
      <c r="H14" s="24">
        <v>228</v>
      </c>
      <c r="I14" s="10">
        <v>203</v>
      </c>
      <c r="J14" s="143">
        <v>233</v>
      </c>
      <c r="K14" s="24">
        <v>3748</v>
      </c>
      <c r="L14" s="10">
        <v>3645</v>
      </c>
      <c r="M14" s="144">
        <v>3783</v>
      </c>
      <c r="N14" s="1"/>
      <c r="O14" s="1"/>
      <c r="P14" s="1"/>
      <c r="Q14" s="1"/>
      <c r="R14" s="1"/>
      <c r="S14" s="1"/>
      <c r="T14" s="1"/>
      <c r="U14" s="1"/>
      <c r="V14" s="1"/>
      <c r="W14" s="1"/>
      <c r="X14" s="1"/>
      <c r="Y14" s="1"/>
      <c r="Z14" s="1"/>
      <c r="AA14" s="1"/>
    </row>
    <row r="15" spans="1:27" ht="18.899999999999999" customHeight="1" x14ac:dyDescent="0.25">
      <c r="A15" s="114" t="s">
        <v>226</v>
      </c>
      <c r="B15" s="10">
        <v>3329</v>
      </c>
      <c r="C15" s="10">
        <v>3015</v>
      </c>
      <c r="D15" s="143">
        <v>3218</v>
      </c>
      <c r="E15" s="24">
        <v>37</v>
      </c>
      <c r="F15" s="10">
        <v>38</v>
      </c>
      <c r="G15" s="143">
        <v>32</v>
      </c>
      <c r="H15" s="24">
        <v>190</v>
      </c>
      <c r="I15" s="10">
        <v>191</v>
      </c>
      <c r="J15" s="143">
        <v>199</v>
      </c>
      <c r="K15" s="24">
        <v>3970</v>
      </c>
      <c r="L15" s="10">
        <v>3499</v>
      </c>
      <c r="M15" s="144">
        <v>3843</v>
      </c>
      <c r="N15" s="1"/>
      <c r="O15" s="1"/>
      <c r="P15" s="1"/>
      <c r="Q15" s="1"/>
      <c r="R15" s="1"/>
      <c r="S15" s="1"/>
      <c r="T15" s="1"/>
      <c r="U15" s="1"/>
      <c r="V15" s="1"/>
      <c r="W15" s="1"/>
      <c r="X15" s="1"/>
      <c r="Y15" s="1"/>
      <c r="Z15" s="1"/>
      <c r="AA15" s="1"/>
    </row>
    <row r="16" spans="1:27" ht="18.899999999999999" customHeight="1" x14ac:dyDescent="0.25">
      <c r="A16" s="114" t="s">
        <v>227</v>
      </c>
      <c r="B16" s="10">
        <v>3071</v>
      </c>
      <c r="C16" s="10">
        <v>2824</v>
      </c>
      <c r="D16" s="143">
        <v>2964</v>
      </c>
      <c r="E16" s="24">
        <v>40</v>
      </c>
      <c r="F16" s="10">
        <v>21</v>
      </c>
      <c r="G16" s="143">
        <v>31</v>
      </c>
      <c r="H16" s="24">
        <v>174</v>
      </c>
      <c r="I16" s="10">
        <v>170</v>
      </c>
      <c r="J16" s="143">
        <v>206</v>
      </c>
      <c r="K16" s="24">
        <v>3675</v>
      </c>
      <c r="L16" s="10">
        <v>3318</v>
      </c>
      <c r="M16" s="144">
        <v>3520</v>
      </c>
      <c r="N16" s="1"/>
      <c r="O16" s="1"/>
      <c r="P16" s="1"/>
      <c r="Q16" s="1"/>
      <c r="R16" s="1"/>
      <c r="S16" s="1"/>
      <c r="T16" s="1"/>
      <c r="U16" s="1"/>
      <c r="V16" s="1"/>
      <c r="W16" s="1"/>
      <c r="X16" s="1"/>
      <c r="Y16" s="1"/>
      <c r="Z16" s="1"/>
      <c r="AA16" s="1"/>
    </row>
    <row r="17" spans="1:27" ht="18.899999999999999" customHeight="1" x14ac:dyDescent="0.25">
      <c r="A17" s="114" t="s">
        <v>228</v>
      </c>
      <c r="B17" s="10">
        <v>2998</v>
      </c>
      <c r="C17" s="10">
        <v>2742</v>
      </c>
      <c r="D17" s="143">
        <v>3160</v>
      </c>
      <c r="E17" s="24">
        <v>37</v>
      </c>
      <c r="F17" s="10">
        <v>36</v>
      </c>
      <c r="G17" s="143">
        <v>40</v>
      </c>
      <c r="H17" s="24">
        <v>173</v>
      </c>
      <c r="I17" s="10">
        <v>191</v>
      </c>
      <c r="J17" s="143">
        <v>214</v>
      </c>
      <c r="K17" s="24">
        <v>3592</v>
      </c>
      <c r="L17" s="10">
        <v>3232</v>
      </c>
      <c r="M17" s="144">
        <v>3697</v>
      </c>
      <c r="N17" s="1"/>
      <c r="O17" s="1"/>
      <c r="P17" s="1"/>
      <c r="Q17" s="1"/>
      <c r="R17" s="1"/>
      <c r="S17" s="1"/>
      <c r="T17" s="1"/>
      <c r="U17" s="1"/>
      <c r="V17" s="1"/>
      <c r="W17" s="1"/>
      <c r="X17" s="1"/>
      <c r="Y17" s="1"/>
      <c r="Z17" s="1"/>
      <c r="AA17" s="1"/>
    </row>
    <row r="18" spans="1:27" ht="18.899999999999999" customHeight="1" thickBot="1" x14ac:dyDescent="0.3">
      <c r="A18" s="145" t="s">
        <v>33</v>
      </c>
      <c r="B18" s="146">
        <f>SUM(B6:B17)</f>
        <v>35704</v>
      </c>
      <c r="C18" s="229">
        <f t="shared" ref="C18:M18" si="0">SUM(C6:C17)</f>
        <v>34974</v>
      </c>
      <c r="D18" s="230">
        <f t="shared" si="0"/>
        <v>36338</v>
      </c>
      <c r="E18" s="146">
        <f t="shared" si="0"/>
        <v>474</v>
      </c>
      <c r="F18" s="229">
        <f t="shared" si="0"/>
        <v>467</v>
      </c>
      <c r="G18" s="230">
        <f t="shared" si="0"/>
        <v>463</v>
      </c>
      <c r="H18" s="146">
        <f t="shared" si="0"/>
        <v>2301</v>
      </c>
      <c r="I18" s="229">
        <f t="shared" si="0"/>
        <v>2437</v>
      </c>
      <c r="J18" s="230">
        <f t="shared" si="0"/>
        <v>2576</v>
      </c>
      <c r="K18" s="146">
        <f t="shared" si="0"/>
        <v>43202</v>
      </c>
      <c r="L18" s="229">
        <f t="shared" si="0"/>
        <v>41058</v>
      </c>
      <c r="M18" s="229">
        <f t="shared" si="0"/>
        <v>42683</v>
      </c>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3">
      <c r="A20" s="14" t="s">
        <v>153</v>
      </c>
      <c r="B20" s="2"/>
      <c r="C20" s="2"/>
      <c r="D20" s="2"/>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thickBot="1" x14ac:dyDescent="0.3">
      <c r="A21" s="2"/>
      <c r="B21" s="2"/>
      <c r="C21" s="2"/>
      <c r="D21" s="2"/>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256" t="s">
        <v>40</v>
      </c>
      <c r="B22" s="252" t="s">
        <v>6</v>
      </c>
      <c r="C22" s="252"/>
      <c r="D22" s="253"/>
      <c r="E22" s="252" t="s">
        <v>29</v>
      </c>
      <c r="F22" s="252"/>
      <c r="G22" s="252"/>
      <c r="H22" s="251" t="s">
        <v>18</v>
      </c>
      <c r="I22" s="252"/>
      <c r="J22" s="253"/>
      <c r="K22" s="252" t="s">
        <v>19</v>
      </c>
      <c r="L22" s="252"/>
      <c r="M22" s="252"/>
      <c r="N22" s="1"/>
      <c r="O22" s="1"/>
      <c r="P22" s="1"/>
      <c r="Q22" s="1"/>
      <c r="R22" s="1"/>
      <c r="S22" s="1"/>
      <c r="T22" s="1"/>
      <c r="U22" s="1"/>
      <c r="V22" s="1"/>
      <c r="W22" s="1"/>
      <c r="X22" s="1"/>
      <c r="Y22" s="1"/>
      <c r="Z22" s="1"/>
      <c r="AA22" s="1"/>
    </row>
    <row r="23" spans="1:27" ht="24.75" customHeight="1" x14ac:dyDescent="0.25">
      <c r="A23" s="256"/>
      <c r="B23" s="257" t="s">
        <v>144</v>
      </c>
      <c r="C23" s="257"/>
      <c r="D23" s="257"/>
      <c r="E23" s="257"/>
      <c r="F23" s="257"/>
      <c r="G23" s="257"/>
      <c r="H23" s="257"/>
      <c r="I23" s="257"/>
      <c r="J23" s="257"/>
      <c r="K23" s="257"/>
      <c r="L23" s="257"/>
      <c r="M23" s="257"/>
      <c r="N23" s="1"/>
      <c r="O23" s="1"/>
      <c r="P23" s="1"/>
      <c r="Q23" s="1"/>
      <c r="R23" s="1"/>
      <c r="S23" s="1"/>
      <c r="T23" s="1"/>
      <c r="U23" s="1"/>
      <c r="V23" s="1"/>
      <c r="W23" s="1"/>
      <c r="X23" s="1"/>
      <c r="Y23" s="1"/>
      <c r="Z23" s="1"/>
      <c r="AA23" s="1"/>
    </row>
    <row r="24" spans="1:27" ht="18.899999999999999" customHeight="1" x14ac:dyDescent="0.25">
      <c r="A24" s="5"/>
      <c r="B24" s="75" t="s">
        <v>183</v>
      </c>
      <c r="C24" s="75" t="s">
        <v>184</v>
      </c>
      <c r="D24" s="76"/>
      <c r="E24" s="75" t="s">
        <v>183</v>
      </c>
      <c r="F24" s="75" t="s">
        <v>184</v>
      </c>
      <c r="G24" s="76"/>
      <c r="H24" s="75" t="s">
        <v>183</v>
      </c>
      <c r="I24" s="75" t="s">
        <v>184</v>
      </c>
      <c r="J24" s="76"/>
      <c r="K24" s="75" t="s">
        <v>183</v>
      </c>
      <c r="L24" s="75" t="s">
        <v>184</v>
      </c>
      <c r="M24" s="147"/>
      <c r="N24" s="1"/>
      <c r="O24" s="1"/>
      <c r="P24" s="1"/>
      <c r="Q24" s="1"/>
      <c r="R24" s="1"/>
      <c r="S24" s="1"/>
      <c r="T24" s="1"/>
      <c r="U24" s="1"/>
      <c r="V24" s="1"/>
      <c r="W24" s="1"/>
      <c r="X24" s="1"/>
      <c r="Y24" s="1"/>
      <c r="Z24" s="1"/>
      <c r="AA24" s="1"/>
    </row>
    <row r="25" spans="1:27" ht="18.899999999999999" customHeight="1" thickBot="1" x14ac:dyDescent="0.3">
      <c r="A25" s="51" t="s">
        <v>48</v>
      </c>
      <c r="B25" s="78">
        <f t="shared" ref="B25:B33" si="1">(D6/B6)-1</f>
        <v>-5.6497175141242972E-2</v>
      </c>
      <c r="C25" s="79">
        <f t="shared" ref="C25:C32" si="2">(D6/C6)-1</f>
        <v>1.4992503748125774E-3</v>
      </c>
      <c r="D25" s="82"/>
      <c r="E25" s="83">
        <f t="shared" ref="E25:E33" si="3">(G6/E6)-1</f>
        <v>-0.24444444444444446</v>
      </c>
      <c r="F25" s="81">
        <f t="shared" ref="F25:F33" si="4">(G6/F6)-1</f>
        <v>-0.19047619047619047</v>
      </c>
      <c r="G25" s="84"/>
      <c r="H25" s="81">
        <f t="shared" ref="H25:H33" si="5">(J6/H6)-1</f>
        <v>0.16233766233766245</v>
      </c>
      <c r="I25" s="81">
        <f t="shared" ref="I25:I33" si="6">(J6/I6)-1</f>
        <v>4.6783625730994149E-2</v>
      </c>
      <c r="J25" s="84"/>
      <c r="K25" s="81">
        <f t="shared" ref="K25:K33" si="7">(M6/K6)-1</f>
        <v>-8.4536082474226837E-2</v>
      </c>
      <c r="L25" s="81">
        <f t="shared" ref="L25:L33" si="8">(M6/L6)-1</f>
        <v>-6.0761112887751656E-3</v>
      </c>
      <c r="M25" s="1"/>
      <c r="N25" s="1"/>
      <c r="O25" s="1"/>
      <c r="P25" s="1"/>
      <c r="Q25" s="1"/>
      <c r="R25" s="1"/>
      <c r="S25" s="1"/>
      <c r="T25" s="1"/>
      <c r="U25" s="1"/>
      <c r="V25" s="1"/>
      <c r="W25" s="1"/>
      <c r="X25" s="1"/>
      <c r="Y25" s="1"/>
      <c r="Z25" s="1"/>
      <c r="AA25" s="1"/>
    </row>
    <row r="26" spans="1:27" ht="18.899999999999999" customHeight="1" thickTop="1" thickBot="1" x14ac:dyDescent="0.3">
      <c r="A26" s="51" t="s">
        <v>140</v>
      </c>
      <c r="B26" s="199">
        <f t="shared" si="1"/>
        <v>0.10941475826972002</v>
      </c>
      <c r="C26" s="235">
        <f t="shared" si="2"/>
        <v>0.13050993949870349</v>
      </c>
      <c r="D26" s="82"/>
      <c r="E26" s="83">
        <f t="shared" si="3"/>
        <v>-5.2631578947368474E-2</v>
      </c>
      <c r="F26" s="81">
        <f t="shared" si="4"/>
        <v>0.28571428571428581</v>
      </c>
      <c r="G26" s="84"/>
      <c r="H26" s="81">
        <f t="shared" si="5"/>
        <v>0.21985815602836878</v>
      </c>
      <c r="I26" s="81">
        <f t="shared" si="6"/>
        <v>8.8607594936708889E-2</v>
      </c>
      <c r="J26" s="84"/>
      <c r="K26" s="81">
        <f t="shared" si="7"/>
        <v>9.5475596722479406E-2</v>
      </c>
      <c r="L26" s="81">
        <f t="shared" si="8"/>
        <v>0.14910313901345296</v>
      </c>
      <c r="M26" s="1"/>
      <c r="N26" s="1"/>
      <c r="O26" s="1"/>
      <c r="P26" s="1"/>
      <c r="Q26" s="1"/>
      <c r="R26" s="1"/>
      <c r="S26" s="1"/>
      <c r="T26" s="1"/>
      <c r="U26" s="1"/>
      <c r="V26" s="1"/>
      <c r="W26" s="1"/>
      <c r="X26" s="1"/>
      <c r="Y26" s="1"/>
      <c r="Z26" s="1"/>
      <c r="AA26" s="1"/>
    </row>
    <row r="27" spans="1:27" ht="18.899999999999999" customHeight="1" thickTop="1" thickBot="1" x14ac:dyDescent="0.3">
      <c r="A27" s="57" t="s">
        <v>134</v>
      </c>
      <c r="B27" s="199">
        <f t="shared" si="1"/>
        <v>-7.3452256033578189E-2</v>
      </c>
      <c r="C27" s="235">
        <f t="shared" si="2"/>
        <v>-1.3407821229050265E-2</v>
      </c>
      <c r="D27" s="81"/>
      <c r="E27" s="83">
        <f t="shared" si="3"/>
        <v>-2.9411764705882359E-2</v>
      </c>
      <c r="F27" s="81">
        <f t="shared" si="4"/>
        <v>6.4516129032258007E-2</v>
      </c>
      <c r="G27" s="81"/>
      <c r="H27" s="81">
        <f t="shared" si="5"/>
        <v>-0.14432989690721654</v>
      </c>
      <c r="I27" s="81">
        <f t="shared" si="6"/>
        <v>-5.9880239520958556E-3</v>
      </c>
      <c r="J27" s="81"/>
      <c r="K27" s="81">
        <f t="shared" si="7"/>
        <v>-0.10188679245283017</v>
      </c>
      <c r="L27" s="81">
        <f t="shared" si="8"/>
        <v>-6.4226075786769643E-3</v>
      </c>
      <c r="M27" s="1"/>
      <c r="N27" s="1"/>
      <c r="O27" s="1"/>
      <c r="P27" s="1"/>
      <c r="Q27" s="1"/>
      <c r="R27" s="1"/>
      <c r="S27" s="1"/>
      <c r="T27" s="1"/>
      <c r="U27" s="1"/>
      <c r="V27" s="1"/>
      <c r="W27" s="1"/>
      <c r="X27" s="1"/>
      <c r="Y27" s="1"/>
      <c r="Z27" s="1"/>
      <c r="AA27" s="1"/>
    </row>
    <row r="28" spans="1:27" ht="18.899999999999999" customHeight="1" thickTop="1" thickBot="1" x14ac:dyDescent="0.3">
      <c r="A28" s="57" t="s">
        <v>196</v>
      </c>
      <c r="B28" s="199">
        <f t="shared" si="1"/>
        <v>9.4332587621178243E-2</v>
      </c>
      <c r="C28" s="235">
        <f t="shared" si="2"/>
        <v>3.0547752808988804E-2</v>
      </c>
      <c r="D28" s="81"/>
      <c r="E28" s="83">
        <f t="shared" si="3"/>
        <v>0</v>
      </c>
      <c r="F28" s="81">
        <f t="shared" si="4"/>
        <v>-0.39622641509433965</v>
      </c>
      <c r="G28" s="83"/>
      <c r="H28" s="81">
        <f t="shared" si="5"/>
        <v>0.41830065359477131</v>
      </c>
      <c r="I28" s="81">
        <f t="shared" si="6"/>
        <v>-1.8099547511312264E-2</v>
      </c>
      <c r="J28" s="83"/>
      <c r="K28" s="81">
        <f t="shared" si="7"/>
        <v>1.9376324553436186E-2</v>
      </c>
      <c r="L28" s="81">
        <f t="shared" si="8"/>
        <v>3.8759689922480689E-3</v>
      </c>
      <c r="M28" s="1"/>
      <c r="N28" s="1"/>
      <c r="O28" s="1"/>
      <c r="P28" s="1"/>
      <c r="Q28" s="1"/>
      <c r="R28" s="1"/>
      <c r="S28" s="1"/>
      <c r="T28" s="1"/>
      <c r="U28" s="1"/>
      <c r="V28" s="1"/>
      <c r="W28" s="1"/>
      <c r="X28" s="1"/>
      <c r="Y28" s="1"/>
      <c r="Z28" s="1"/>
      <c r="AA28" s="1"/>
    </row>
    <row r="29" spans="1:27" ht="18.899999999999999" customHeight="1" thickTop="1" thickBot="1" x14ac:dyDescent="0.3">
      <c r="A29" s="57" t="s">
        <v>201</v>
      </c>
      <c r="B29" s="199">
        <f t="shared" si="1"/>
        <v>3.1320632870519782E-2</v>
      </c>
      <c r="C29" s="235">
        <f t="shared" si="2"/>
        <v>5.9018567639257391E-2</v>
      </c>
      <c r="D29" s="81"/>
      <c r="E29" s="83">
        <f t="shared" si="3"/>
        <v>-2.2222222222222254E-2</v>
      </c>
      <c r="F29" s="81">
        <f t="shared" si="4"/>
        <v>0.29411764705882359</v>
      </c>
      <c r="G29" s="81"/>
      <c r="H29" s="81">
        <f t="shared" si="5"/>
        <v>0.10891089108910901</v>
      </c>
      <c r="I29" s="81">
        <f t="shared" si="6"/>
        <v>0.23756906077348061</v>
      </c>
      <c r="J29" s="81"/>
      <c r="K29" s="81">
        <f t="shared" si="7"/>
        <v>3.7837837837837451E-3</v>
      </c>
      <c r="L29" s="81">
        <f t="shared" si="8"/>
        <v>6.9700460829493105E-2</v>
      </c>
      <c r="M29" s="1"/>
      <c r="N29" s="1"/>
      <c r="O29" s="1"/>
      <c r="P29" s="1"/>
      <c r="Q29" s="1"/>
      <c r="R29" s="1"/>
      <c r="S29" s="1"/>
      <c r="T29" s="1"/>
      <c r="U29" s="1"/>
      <c r="V29" s="1"/>
      <c r="W29" s="1"/>
      <c r="X29" s="1"/>
      <c r="Y29" s="1"/>
      <c r="Z29" s="1"/>
      <c r="AA29" s="1"/>
    </row>
    <row r="30" spans="1:27" ht="18.899999999999999" customHeight="1" thickTop="1" thickBot="1" x14ac:dyDescent="0.3">
      <c r="A30" s="114" t="s">
        <v>206</v>
      </c>
      <c r="B30" s="199">
        <f t="shared" si="1"/>
        <v>9.2957746478873338E-2</v>
      </c>
      <c r="C30" s="235">
        <f t="shared" si="2"/>
        <v>1.7038007863696025E-2</v>
      </c>
      <c r="D30" s="114"/>
      <c r="E30" s="83">
        <f t="shared" si="3"/>
        <v>0.125</v>
      </c>
      <c r="F30" s="81">
        <f t="shared" si="4"/>
        <v>-0.19999999999999996</v>
      </c>
      <c r="G30" s="114"/>
      <c r="H30" s="81">
        <f t="shared" si="5"/>
        <v>0.12745098039215685</v>
      </c>
      <c r="I30" s="81">
        <f t="shared" si="6"/>
        <v>0</v>
      </c>
      <c r="J30" s="114"/>
      <c r="K30" s="81">
        <f t="shared" si="7"/>
        <v>5.7043073341094264E-2</v>
      </c>
      <c r="L30" s="81">
        <f t="shared" si="8"/>
        <v>2.8312570781426905E-2</v>
      </c>
      <c r="M30" s="1"/>
      <c r="N30" s="1"/>
      <c r="O30" s="1"/>
      <c r="P30" s="1"/>
      <c r="Q30" s="1"/>
      <c r="R30" s="1"/>
      <c r="S30" s="1"/>
      <c r="T30" s="1"/>
      <c r="U30" s="1"/>
      <c r="V30" s="1"/>
      <c r="W30" s="1"/>
      <c r="X30" s="1"/>
      <c r="Y30" s="1"/>
      <c r="Z30" s="1"/>
      <c r="AA30" s="1"/>
    </row>
    <row r="31" spans="1:27" ht="18.899999999999999" customHeight="1" thickTop="1" thickBot="1" x14ac:dyDescent="0.3">
      <c r="A31" s="114" t="s">
        <v>207</v>
      </c>
      <c r="B31" s="199">
        <f t="shared" si="1"/>
        <v>4.7019053472649119E-2</v>
      </c>
      <c r="C31" s="235">
        <f t="shared" si="2"/>
        <v>1.6408114558472464E-2</v>
      </c>
      <c r="D31" s="114"/>
      <c r="E31" s="83">
        <f t="shared" si="3"/>
        <v>0.57575757575757569</v>
      </c>
      <c r="F31" s="81">
        <f t="shared" si="4"/>
        <v>0.1063829787234043</v>
      </c>
      <c r="G31" s="114"/>
      <c r="H31" s="81">
        <f t="shared" si="5"/>
        <v>0.25943396226415105</v>
      </c>
      <c r="I31" s="81">
        <f t="shared" si="6"/>
        <v>-2.5547445255474477E-2</v>
      </c>
      <c r="J31" s="114"/>
      <c r="K31" s="81">
        <f t="shared" si="7"/>
        <v>-6.5048786589942953E-3</v>
      </c>
      <c r="L31" s="81">
        <f t="shared" si="8"/>
        <v>-1.1205179282868571E-2</v>
      </c>
      <c r="M31" s="1"/>
      <c r="N31" s="1"/>
      <c r="O31" s="1"/>
      <c r="P31" s="1"/>
      <c r="Q31" s="1"/>
      <c r="R31" s="1"/>
      <c r="S31" s="1"/>
      <c r="T31" s="1"/>
      <c r="U31" s="1"/>
      <c r="V31" s="1"/>
      <c r="W31" s="1"/>
      <c r="X31" s="1"/>
      <c r="Y31" s="1"/>
      <c r="Z31" s="1"/>
      <c r="AA31" s="1"/>
    </row>
    <row r="32" spans="1:27" ht="18.899999999999999" customHeight="1" thickTop="1" thickBot="1" x14ac:dyDescent="0.3">
      <c r="A32" s="114" t="s">
        <v>209</v>
      </c>
      <c r="B32" s="199">
        <f t="shared" si="1"/>
        <v>-1.978088861838101E-2</v>
      </c>
      <c r="C32" s="235">
        <f t="shared" si="2"/>
        <v>-4.7604967474866977E-2</v>
      </c>
      <c r="D32" s="114"/>
      <c r="E32" s="83">
        <f t="shared" si="3"/>
        <v>-9.259259259259256E-2</v>
      </c>
      <c r="F32" s="81">
        <f t="shared" si="4"/>
        <v>0.19512195121951215</v>
      </c>
      <c r="G32" s="114"/>
      <c r="H32" s="81">
        <f t="shared" si="5"/>
        <v>-2.5362318840579712E-2</v>
      </c>
      <c r="I32" s="81">
        <f t="shared" si="6"/>
        <v>-3.9285714285714257E-2</v>
      </c>
      <c r="J32" s="114"/>
      <c r="K32" s="81">
        <f t="shared" si="7"/>
        <v>-6.1683599419448454E-2</v>
      </c>
      <c r="L32" s="81">
        <f t="shared" si="8"/>
        <v>-4.7630739013012513E-2</v>
      </c>
      <c r="M32" s="1"/>
      <c r="N32" s="1"/>
      <c r="O32" s="1"/>
      <c r="P32" s="1"/>
      <c r="Q32" s="1"/>
      <c r="R32" s="1"/>
      <c r="S32" s="1"/>
      <c r="T32" s="1"/>
      <c r="U32" s="1"/>
      <c r="V32" s="1"/>
      <c r="W32" s="1"/>
      <c r="X32" s="1"/>
      <c r="Y32" s="1"/>
      <c r="Z32" s="1"/>
      <c r="AA32" s="1"/>
    </row>
    <row r="33" spans="1:27" ht="18.899999999999999" customHeight="1" thickTop="1" thickBot="1" x14ac:dyDescent="0.3">
      <c r="A33" s="114" t="s">
        <v>210</v>
      </c>
      <c r="B33" s="199">
        <f t="shared" si="1"/>
        <v>3.2278889606197625E-2</v>
      </c>
      <c r="C33" s="199">
        <f>(E14/C14)-1</f>
        <v>-0.98472041612483741</v>
      </c>
      <c r="D33" s="114"/>
      <c r="E33" s="83">
        <f t="shared" si="3"/>
        <v>-6.3829787234042534E-2</v>
      </c>
      <c r="F33" s="81">
        <f t="shared" si="4"/>
        <v>-0.13725490196078427</v>
      </c>
      <c r="G33" s="114"/>
      <c r="H33" s="81">
        <f t="shared" si="5"/>
        <v>2.1929824561403466E-2</v>
      </c>
      <c r="I33" s="81">
        <f t="shared" si="6"/>
        <v>0.14778325123152714</v>
      </c>
      <c r="J33" s="114"/>
      <c r="K33" s="81">
        <f t="shared" si="7"/>
        <v>9.3383137673426209E-3</v>
      </c>
      <c r="L33" s="81">
        <f t="shared" si="8"/>
        <v>3.7860082304526754E-2</v>
      </c>
      <c r="M33" s="1"/>
      <c r="N33" s="1"/>
      <c r="O33" s="1"/>
      <c r="P33" s="1"/>
      <c r="Q33" s="1"/>
      <c r="R33" s="1"/>
      <c r="S33" s="1"/>
      <c r="T33" s="1"/>
      <c r="U33" s="1"/>
      <c r="V33" s="1"/>
      <c r="W33" s="1"/>
      <c r="X33" s="1"/>
      <c r="Y33" s="1"/>
      <c r="Z33" s="1"/>
      <c r="AA33" s="1"/>
    </row>
    <row r="34" spans="1:27" ht="18.899999999999999" customHeight="1" thickTop="1" thickBot="1" x14ac:dyDescent="0.3">
      <c r="A34" s="114" t="s">
        <v>226</v>
      </c>
      <c r="B34" s="199">
        <f t="shared" ref="B34:C36" si="9">(D15/B15)-1</f>
        <v>-3.3343346350255376E-2</v>
      </c>
      <c r="C34" s="199">
        <f t="shared" si="9"/>
        <v>-0.98772802653399672</v>
      </c>
      <c r="D34" s="114"/>
      <c r="E34" s="83">
        <f t="shared" ref="E34:E36" si="10">(G15/E15)-1</f>
        <v>-0.13513513513513509</v>
      </c>
      <c r="F34" s="81">
        <f t="shared" ref="F34:F36" si="11">(G15/F15)-1</f>
        <v>-0.15789473684210531</v>
      </c>
      <c r="G34" s="114"/>
      <c r="H34" s="81">
        <f t="shared" ref="H34:H36" si="12">(J15/H15)-1</f>
        <v>4.7368421052631504E-2</v>
      </c>
      <c r="I34" s="81">
        <f t="shared" ref="I34:I36" si="13">(J15/I15)-1</f>
        <v>4.1884816753926746E-2</v>
      </c>
      <c r="J34" s="114"/>
      <c r="K34" s="81">
        <f t="shared" ref="K34:K36" si="14">(M15/K15)-1</f>
        <v>-3.1989924433249328E-2</v>
      </c>
      <c r="L34" s="81">
        <f t="shared" ref="L34:L36" si="15">(M15/L15)-1</f>
        <v>9.8313803943983924E-2</v>
      </c>
      <c r="M34" s="1"/>
      <c r="N34" s="1"/>
      <c r="O34" s="1"/>
      <c r="P34" s="1"/>
      <c r="Q34" s="1"/>
      <c r="R34" s="1"/>
      <c r="S34" s="1"/>
      <c r="T34" s="1"/>
      <c r="U34" s="1"/>
      <c r="V34" s="1"/>
      <c r="W34" s="1"/>
      <c r="X34" s="1"/>
      <c r="Y34" s="1"/>
      <c r="Z34" s="1"/>
      <c r="AA34" s="1"/>
    </row>
    <row r="35" spans="1:27" ht="18.899999999999999" customHeight="1" thickTop="1" thickBot="1" x14ac:dyDescent="0.3">
      <c r="A35" s="114" t="s">
        <v>227</v>
      </c>
      <c r="B35" s="199">
        <f t="shared" si="9"/>
        <v>-3.4842070986649265E-2</v>
      </c>
      <c r="C35" s="199">
        <f t="shared" si="9"/>
        <v>-0.98583569405099147</v>
      </c>
      <c r="D35" s="114"/>
      <c r="E35" s="83">
        <f t="shared" si="10"/>
        <v>-0.22499999999999998</v>
      </c>
      <c r="F35" s="81">
        <f t="shared" si="11"/>
        <v>0.47619047619047628</v>
      </c>
      <c r="G35" s="114"/>
      <c r="H35" s="81">
        <f t="shared" si="12"/>
        <v>0.18390804597701149</v>
      </c>
      <c r="I35" s="81">
        <f t="shared" si="13"/>
        <v>0.21176470588235285</v>
      </c>
      <c r="J35" s="114"/>
      <c r="K35" s="81">
        <f t="shared" si="14"/>
        <v>-4.2176870748299344E-2</v>
      </c>
      <c r="L35" s="81">
        <f t="shared" si="15"/>
        <v>6.088004822182036E-2</v>
      </c>
      <c r="M35" s="1"/>
      <c r="N35" s="1"/>
      <c r="O35" s="1"/>
      <c r="P35" s="1"/>
      <c r="Q35" s="1"/>
      <c r="R35" s="1"/>
      <c r="S35" s="1"/>
      <c r="T35" s="1"/>
      <c r="U35" s="1"/>
      <c r="V35" s="1"/>
      <c r="W35" s="1"/>
      <c r="X35" s="1"/>
      <c r="Y35" s="1"/>
      <c r="Z35" s="1"/>
      <c r="AA35" s="1"/>
    </row>
    <row r="36" spans="1:27" ht="18.899999999999999" customHeight="1" thickTop="1" thickBot="1" x14ac:dyDescent="0.3">
      <c r="A36" s="114" t="s">
        <v>228</v>
      </c>
      <c r="B36" s="199">
        <f t="shared" si="9"/>
        <v>5.4036024016010709E-2</v>
      </c>
      <c r="C36" s="199">
        <f t="shared" si="9"/>
        <v>-0.98650619985412114</v>
      </c>
      <c r="D36" s="114"/>
      <c r="E36" s="83">
        <f t="shared" si="10"/>
        <v>8.1081081081081141E-2</v>
      </c>
      <c r="F36" s="81">
        <f t="shared" si="11"/>
        <v>0.11111111111111116</v>
      </c>
      <c r="G36" s="114"/>
      <c r="H36" s="81">
        <f t="shared" si="12"/>
        <v>0.23699421965317913</v>
      </c>
      <c r="I36" s="81">
        <f t="shared" si="13"/>
        <v>0.12041884816753923</v>
      </c>
      <c r="J36" s="114"/>
      <c r="K36" s="81">
        <f t="shared" si="14"/>
        <v>2.9231625835189234E-2</v>
      </c>
      <c r="L36" s="81">
        <f t="shared" si="15"/>
        <v>0.14387376237623761</v>
      </c>
      <c r="M36" s="1"/>
      <c r="N36" s="1"/>
      <c r="O36" s="1"/>
      <c r="P36" s="1"/>
      <c r="Q36" s="1"/>
      <c r="R36" s="1"/>
      <c r="S36" s="1"/>
      <c r="T36" s="1"/>
      <c r="U36" s="1"/>
      <c r="V36" s="1"/>
      <c r="W36" s="1"/>
      <c r="X36" s="1"/>
      <c r="Y36" s="1"/>
      <c r="Z36" s="1"/>
      <c r="AA36" s="1"/>
    </row>
    <row r="37" spans="1:27" ht="18.899999999999999" customHeight="1" thickTop="1" thickBot="1" x14ac:dyDescent="0.3">
      <c r="A37" s="11" t="s">
        <v>33</v>
      </c>
      <c r="B37" s="209">
        <f t="shared" ref="B37" si="16">(D18/B18)-1</f>
        <v>1.7757114048846168E-2</v>
      </c>
      <c r="C37" s="88">
        <f t="shared" ref="C37" si="17">(D18/C18)-1</f>
        <v>3.9000400297363846E-2</v>
      </c>
      <c r="D37" s="136"/>
      <c r="E37" s="90">
        <f t="shared" ref="E37" si="18">(G18/E18)-1</f>
        <v>-2.320675105485237E-2</v>
      </c>
      <c r="F37" s="88">
        <f t="shared" ref="F37" si="19">(G18/F18)-1</f>
        <v>-8.565310492505307E-3</v>
      </c>
      <c r="G37" s="148"/>
      <c r="H37" s="88">
        <f t="shared" ref="H37" si="20">(J18/H18)-1</f>
        <v>0.11951325510647548</v>
      </c>
      <c r="I37" s="88">
        <f t="shared" ref="I37" si="21">(J18/I18)-1</f>
        <v>5.7037340993024266E-2</v>
      </c>
      <c r="J37" s="109"/>
      <c r="K37" s="88">
        <f t="shared" ref="K37" si="22">(M18/K18)-1</f>
        <v>-1.2013332716077962E-2</v>
      </c>
      <c r="L37" s="88">
        <f t="shared" ref="L37" si="23">(M18/L18)-1</f>
        <v>3.9578157728092034E-2</v>
      </c>
      <c r="M37" s="91"/>
      <c r="N37" s="1"/>
      <c r="O37" s="1"/>
      <c r="P37" s="1"/>
      <c r="Q37" s="1"/>
      <c r="R37" s="1"/>
      <c r="S37" s="1"/>
      <c r="T37" s="1"/>
      <c r="U37" s="1"/>
      <c r="V37" s="1"/>
      <c r="W37" s="1"/>
      <c r="X37" s="1"/>
      <c r="Y37" s="1"/>
      <c r="Z37" s="1"/>
      <c r="AA37" s="1"/>
    </row>
    <row r="38" spans="1:27" ht="18.899999999999999"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8.899999999999999"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8.899999999999999"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8.899999999999999"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sheetData>
  <mergeCells count="11">
    <mergeCell ref="A4:A5"/>
    <mergeCell ref="B4:D4"/>
    <mergeCell ref="E4:G4"/>
    <mergeCell ref="H4:J4"/>
    <mergeCell ref="K4:M4"/>
    <mergeCell ref="A22:A23"/>
    <mergeCell ref="K22:M22"/>
    <mergeCell ref="B23:M23"/>
    <mergeCell ref="B22:D22"/>
    <mergeCell ref="E22:G22"/>
    <mergeCell ref="H22:J22"/>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8:M1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13" width="7.88671875" style="3" customWidth="1"/>
    <col min="14" max="14" width="1.44140625" style="3" customWidth="1"/>
    <col min="15" max="16384" width="9.109375" style="3"/>
  </cols>
  <sheetData>
    <row r="1" spans="1:27" ht="5.25" customHeight="1" x14ac:dyDescent="0.25"/>
    <row r="2" spans="1:27" ht="18.899999999999999" customHeight="1" x14ac:dyDescent="0.3">
      <c r="A2" s="14" t="s">
        <v>154</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tr">
        <f>+'1'!A4</f>
        <v>Janeiro-dezembro</v>
      </c>
      <c r="B4" s="251" t="s">
        <v>6</v>
      </c>
      <c r="C4" s="252"/>
      <c r="D4" s="253"/>
      <c r="E4" s="251" t="s">
        <v>29</v>
      </c>
      <c r="F4" s="252"/>
      <c r="G4" s="253"/>
      <c r="H4" s="252" t="s">
        <v>18</v>
      </c>
      <c r="I4" s="252"/>
      <c r="J4" s="252"/>
      <c r="K4" s="251" t="s">
        <v>19</v>
      </c>
      <c r="L4" s="252"/>
      <c r="M4" s="252"/>
      <c r="N4" s="1"/>
      <c r="O4" s="1"/>
      <c r="P4" s="1"/>
      <c r="Q4" s="1"/>
      <c r="R4" s="1"/>
      <c r="S4" s="1"/>
      <c r="T4" s="1"/>
      <c r="U4" s="1"/>
      <c r="V4" s="1"/>
      <c r="W4" s="1"/>
      <c r="X4" s="1"/>
      <c r="Y4" s="1"/>
      <c r="Z4" s="1"/>
      <c r="AA4" s="1"/>
    </row>
    <row r="5" spans="1:27" ht="30" customHeight="1" x14ac:dyDescent="0.25">
      <c r="A5" s="250"/>
      <c r="B5" s="111">
        <v>2023</v>
      </c>
      <c r="C5" s="112">
        <v>2024</v>
      </c>
      <c r="D5" s="113" t="s">
        <v>182</v>
      </c>
      <c r="E5" s="111">
        <v>2023</v>
      </c>
      <c r="F5" s="112">
        <v>2024</v>
      </c>
      <c r="G5" s="113" t="s">
        <v>182</v>
      </c>
      <c r="H5" s="111">
        <v>2023</v>
      </c>
      <c r="I5" s="112">
        <v>2024</v>
      </c>
      <c r="J5" s="113" t="s">
        <v>182</v>
      </c>
      <c r="K5" s="111">
        <v>2023</v>
      </c>
      <c r="L5" s="112">
        <v>2024</v>
      </c>
      <c r="M5" s="113" t="s">
        <v>182</v>
      </c>
      <c r="N5" s="1"/>
      <c r="O5" s="1"/>
      <c r="P5" s="1"/>
      <c r="Q5" s="1"/>
      <c r="R5" s="1"/>
      <c r="S5" s="1"/>
      <c r="T5" s="1"/>
      <c r="U5" s="1"/>
      <c r="V5" s="1"/>
      <c r="W5" s="1"/>
      <c r="X5" s="1"/>
      <c r="Y5" s="1"/>
      <c r="Z5" s="1"/>
      <c r="AA5" s="1"/>
    </row>
    <row r="6" spans="1:27" ht="18.899999999999999" customHeight="1" x14ac:dyDescent="0.25">
      <c r="A6" s="51" t="s">
        <v>41</v>
      </c>
      <c r="B6" s="140">
        <v>5070</v>
      </c>
      <c r="C6" s="141">
        <v>5251</v>
      </c>
      <c r="D6" s="43">
        <f>(C6/B6)-1</f>
        <v>3.5700197238658804E-2</v>
      </c>
      <c r="E6" s="39">
        <v>57</v>
      </c>
      <c r="F6" s="42">
        <v>42</v>
      </c>
      <c r="G6" s="43">
        <f>(F6/E6)-1</f>
        <v>-0.26315789473684215</v>
      </c>
      <c r="H6" s="42">
        <v>317</v>
      </c>
      <c r="I6" s="42">
        <v>346</v>
      </c>
      <c r="J6" s="43">
        <f>(I6/H6)-1</f>
        <v>9.1482649842271391E-2</v>
      </c>
      <c r="K6" s="42">
        <v>5840</v>
      </c>
      <c r="L6" s="42">
        <v>6096</v>
      </c>
      <c r="M6" s="44">
        <f>(L6/K6)-1</f>
        <v>4.3835616438356206E-2</v>
      </c>
      <c r="N6" s="1"/>
      <c r="O6" s="1"/>
      <c r="P6" s="1"/>
      <c r="Q6" s="1"/>
      <c r="R6" s="1"/>
      <c r="S6" s="1"/>
      <c r="T6" s="1"/>
      <c r="U6" s="1"/>
      <c r="V6" s="1"/>
      <c r="W6" s="1"/>
      <c r="X6" s="1"/>
      <c r="Y6" s="1"/>
      <c r="Z6" s="1"/>
      <c r="AA6" s="1"/>
    </row>
    <row r="7" spans="1:27" ht="18.899999999999999" customHeight="1" x14ac:dyDescent="0.25">
      <c r="A7" s="51" t="s">
        <v>42</v>
      </c>
      <c r="B7" s="140">
        <v>4923</v>
      </c>
      <c r="C7" s="141">
        <v>5349</v>
      </c>
      <c r="D7" s="43">
        <f t="shared" ref="D7:D12" si="0">(C7/B7)-1</f>
        <v>8.6532602071907272E-2</v>
      </c>
      <c r="E7" s="39">
        <v>43</v>
      </c>
      <c r="F7" s="42">
        <v>58</v>
      </c>
      <c r="G7" s="43">
        <f t="shared" ref="G7:G12" si="1">(F7/E7)-1</f>
        <v>0.34883720930232553</v>
      </c>
      <c r="H7" s="42">
        <v>288</v>
      </c>
      <c r="I7" s="42">
        <v>341</v>
      </c>
      <c r="J7" s="43">
        <f t="shared" ref="J7:J12" si="2">(I7/H7)-1</f>
        <v>0.18402777777777768</v>
      </c>
      <c r="K7" s="42">
        <v>5743</v>
      </c>
      <c r="L7" s="42">
        <v>6228</v>
      </c>
      <c r="M7" s="44">
        <f t="shared" ref="M7:M12" si="3">(L7/K7)-1</f>
        <v>8.4450635556329479E-2</v>
      </c>
      <c r="N7" s="1"/>
      <c r="O7" s="1"/>
      <c r="P7" s="1"/>
      <c r="Q7" s="1"/>
      <c r="R7" s="1"/>
      <c r="S7" s="1"/>
      <c r="T7" s="1"/>
      <c r="U7" s="1"/>
      <c r="V7" s="1"/>
      <c r="W7" s="1"/>
      <c r="X7" s="1"/>
      <c r="Y7" s="1"/>
      <c r="Z7" s="1"/>
      <c r="AA7" s="1"/>
    </row>
    <row r="8" spans="1:27" ht="18.899999999999999" customHeight="1" x14ac:dyDescent="0.25">
      <c r="A8" s="51" t="s">
        <v>43</v>
      </c>
      <c r="B8" s="140">
        <v>4988</v>
      </c>
      <c r="C8" s="141">
        <v>5359</v>
      </c>
      <c r="D8" s="43">
        <f t="shared" si="0"/>
        <v>7.4378508420208433E-2</v>
      </c>
      <c r="E8" s="39">
        <v>44</v>
      </c>
      <c r="F8" s="42">
        <v>57</v>
      </c>
      <c r="G8" s="43">
        <f t="shared" si="1"/>
        <v>0.29545454545454541</v>
      </c>
      <c r="H8" s="42">
        <v>314</v>
      </c>
      <c r="I8" s="42">
        <v>353</v>
      </c>
      <c r="J8" s="43">
        <f t="shared" si="2"/>
        <v>0.12420382165605104</v>
      </c>
      <c r="K8" s="42">
        <v>5787</v>
      </c>
      <c r="L8" s="42">
        <v>6130</v>
      </c>
      <c r="M8" s="44">
        <f t="shared" si="3"/>
        <v>5.9270779332987633E-2</v>
      </c>
      <c r="N8" s="1"/>
      <c r="O8" s="1"/>
      <c r="P8" s="1"/>
      <c r="Q8" s="1"/>
      <c r="R8" s="1"/>
      <c r="S8" s="1"/>
      <c r="T8" s="1"/>
      <c r="U8" s="1"/>
      <c r="V8" s="1"/>
      <c r="W8" s="1"/>
      <c r="X8" s="1"/>
      <c r="Y8" s="1"/>
      <c r="Z8" s="1"/>
      <c r="AA8" s="1"/>
    </row>
    <row r="9" spans="1:27" ht="18.899999999999999" customHeight="1" x14ac:dyDescent="0.25">
      <c r="A9" s="51" t="s">
        <v>44</v>
      </c>
      <c r="B9" s="140">
        <v>5013</v>
      </c>
      <c r="C9" s="141">
        <v>5185</v>
      </c>
      <c r="D9" s="43">
        <f t="shared" si="0"/>
        <v>3.4310791940953544E-2</v>
      </c>
      <c r="E9" s="39">
        <v>63</v>
      </c>
      <c r="F9" s="42">
        <v>61</v>
      </c>
      <c r="G9" s="43">
        <f t="shared" si="1"/>
        <v>-3.1746031746031744E-2</v>
      </c>
      <c r="H9" s="42">
        <v>289</v>
      </c>
      <c r="I9" s="42">
        <v>291</v>
      </c>
      <c r="J9" s="43">
        <f t="shared" si="2"/>
        <v>6.9204152249136008E-3</v>
      </c>
      <c r="K9" s="42">
        <v>5916</v>
      </c>
      <c r="L9" s="42">
        <v>6047</v>
      </c>
      <c r="M9" s="44">
        <f t="shared" si="3"/>
        <v>2.2143340094658459E-2</v>
      </c>
      <c r="N9" s="1"/>
      <c r="O9" s="1"/>
      <c r="P9" s="1"/>
      <c r="Q9" s="1"/>
      <c r="R9" s="1"/>
      <c r="S9" s="1"/>
      <c r="T9" s="1"/>
      <c r="U9" s="1"/>
      <c r="V9" s="1"/>
      <c r="W9" s="1"/>
      <c r="X9" s="1"/>
      <c r="Y9" s="1"/>
      <c r="Z9" s="1"/>
      <c r="AA9" s="1"/>
    </row>
    <row r="10" spans="1:27" ht="18.899999999999999" customHeight="1" x14ac:dyDescent="0.25">
      <c r="A10" s="51" t="s">
        <v>45</v>
      </c>
      <c r="B10" s="140">
        <v>5567</v>
      </c>
      <c r="C10" s="141">
        <v>5713</v>
      </c>
      <c r="D10" s="43">
        <f t="shared" si="0"/>
        <v>2.6225974492545268E-2</v>
      </c>
      <c r="E10" s="39">
        <v>69</v>
      </c>
      <c r="F10" s="42">
        <v>77</v>
      </c>
      <c r="G10" s="43">
        <f t="shared" si="1"/>
        <v>0.11594202898550732</v>
      </c>
      <c r="H10" s="42">
        <v>327</v>
      </c>
      <c r="I10" s="42">
        <v>389</v>
      </c>
      <c r="J10" s="43">
        <f t="shared" si="2"/>
        <v>0.18960244648318048</v>
      </c>
      <c r="K10" s="42">
        <v>6520</v>
      </c>
      <c r="L10" s="42">
        <v>6647</v>
      </c>
      <c r="M10" s="44">
        <f t="shared" si="3"/>
        <v>1.9478527607361906E-2</v>
      </c>
      <c r="N10" s="1"/>
      <c r="O10" s="1"/>
      <c r="P10" s="1"/>
      <c r="Q10" s="1"/>
      <c r="R10" s="1"/>
      <c r="S10" s="1"/>
      <c r="T10" s="1"/>
      <c r="U10" s="1"/>
      <c r="V10" s="1"/>
      <c r="W10" s="1"/>
      <c r="X10" s="1"/>
      <c r="Y10" s="1"/>
      <c r="Z10" s="1"/>
      <c r="AA10" s="1"/>
    </row>
    <row r="11" spans="1:27" ht="18.899999999999999" customHeight="1" x14ac:dyDescent="0.25">
      <c r="A11" s="51" t="s">
        <v>46</v>
      </c>
      <c r="B11" s="140">
        <v>4913</v>
      </c>
      <c r="C11" s="141">
        <v>4962</v>
      </c>
      <c r="D11" s="43">
        <f t="shared" si="0"/>
        <v>9.9735395888458367E-3</v>
      </c>
      <c r="E11" s="39">
        <v>96</v>
      </c>
      <c r="F11" s="42">
        <v>78</v>
      </c>
      <c r="G11" s="43">
        <f t="shared" si="1"/>
        <v>-0.1875</v>
      </c>
      <c r="H11" s="42">
        <v>465</v>
      </c>
      <c r="I11" s="42">
        <v>417</v>
      </c>
      <c r="J11" s="43">
        <f t="shared" si="2"/>
        <v>-0.10322580645161294</v>
      </c>
      <c r="K11" s="42">
        <v>5859</v>
      </c>
      <c r="L11" s="42">
        <v>5967</v>
      </c>
      <c r="M11" s="44">
        <f t="shared" si="3"/>
        <v>1.8433179723502224E-2</v>
      </c>
      <c r="N11" s="1"/>
      <c r="O11" s="1"/>
      <c r="P11" s="1"/>
      <c r="Q11" s="1"/>
      <c r="R11" s="1"/>
      <c r="S11" s="1"/>
      <c r="T11" s="1"/>
      <c r="U11" s="1"/>
      <c r="V11" s="1"/>
      <c r="W11" s="1"/>
      <c r="X11" s="1"/>
      <c r="Y11" s="1"/>
      <c r="Z11" s="1"/>
      <c r="AA11" s="1"/>
    </row>
    <row r="12" spans="1:27" ht="18.899999999999999" customHeight="1" x14ac:dyDescent="0.25">
      <c r="A12" s="51" t="s">
        <v>47</v>
      </c>
      <c r="B12" s="140">
        <v>4500</v>
      </c>
      <c r="C12" s="141">
        <v>4519</v>
      </c>
      <c r="D12" s="43">
        <f t="shared" si="0"/>
        <v>4.2222222222221273E-3</v>
      </c>
      <c r="E12" s="39">
        <v>95</v>
      </c>
      <c r="F12" s="42">
        <v>90</v>
      </c>
      <c r="G12" s="43">
        <f t="shared" si="1"/>
        <v>-5.2631578947368474E-2</v>
      </c>
      <c r="H12" s="42">
        <v>437</v>
      </c>
      <c r="I12" s="42">
        <v>439</v>
      </c>
      <c r="J12" s="43">
        <f t="shared" si="2"/>
        <v>4.5766590389015871E-3</v>
      </c>
      <c r="K12" s="42">
        <v>5393</v>
      </c>
      <c r="L12" s="42">
        <v>5568</v>
      </c>
      <c r="M12" s="44">
        <f t="shared" si="3"/>
        <v>3.2449471537177921E-2</v>
      </c>
      <c r="N12" s="1"/>
      <c r="O12" s="1"/>
      <c r="P12" s="1"/>
      <c r="Q12" s="1"/>
      <c r="R12" s="1"/>
      <c r="S12" s="1"/>
      <c r="T12" s="1"/>
      <c r="U12" s="1"/>
      <c r="V12" s="1"/>
      <c r="W12" s="1"/>
      <c r="X12" s="1"/>
      <c r="Y12" s="1"/>
      <c r="Z12" s="1"/>
      <c r="AA12" s="1"/>
    </row>
    <row r="13" spans="1:27" ht="18.899999999999999" customHeight="1" thickBot="1" x14ac:dyDescent="0.3">
      <c r="A13" s="11" t="s">
        <v>33</v>
      </c>
      <c r="B13" s="8">
        <f>SUM(B6:B12)</f>
        <v>34974</v>
      </c>
      <c r="C13" s="12">
        <f>SUM(C6:C12)</f>
        <v>36338</v>
      </c>
      <c r="D13" s="32">
        <f>(C13/B13)-1</f>
        <v>3.9000400297363846E-2</v>
      </c>
      <c r="E13" s="8">
        <f>SUM(E6:E12)</f>
        <v>467</v>
      </c>
      <c r="F13" s="12">
        <f>SUM(F6:F12)</f>
        <v>463</v>
      </c>
      <c r="G13" s="32">
        <f>(F13/E13)-1</f>
        <v>-8.565310492505307E-3</v>
      </c>
      <c r="H13" s="12">
        <f>SUM(H6:H12)</f>
        <v>2437</v>
      </c>
      <c r="I13" s="12">
        <f>SUM(I6:I12)</f>
        <v>2576</v>
      </c>
      <c r="J13" s="32">
        <f>(I13/H13)-1</f>
        <v>5.7037340993024266E-2</v>
      </c>
      <c r="K13" s="12">
        <f>SUM(K6:K12)</f>
        <v>41058</v>
      </c>
      <c r="L13" s="12">
        <f>SUM(L6:L12)</f>
        <v>42683</v>
      </c>
      <c r="M13" s="26">
        <f>(L13/K13)-1</f>
        <v>3.9578157728092034E-2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4" t="s">
        <v>155</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tr">
        <f>+'1'!A4</f>
        <v>Janeiro-dezembro</v>
      </c>
      <c r="B4" s="252" t="s">
        <v>6</v>
      </c>
      <c r="C4" s="252"/>
      <c r="D4" s="252"/>
      <c r="E4" s="251" t="s">
        <v>29</v>
      </c>
      <c r="F4" s="252"/>
      <c r="G4" s="253"/>
      <c r="H4" s="252" t="s">
        <v>18</v>
      </c>
      <c r="I4" s="252"/>
      <c r="J4" s="252"/>
      <c r="K4" s="251" t="s">
        <v>19</v>
      </c>
      <c r="L4" s="252"/>
      <c r="M4" s="252"/>
      <c r="N4" s="1"/>
      <c r="O4" s="1"/>
      <c r="P4" s="1"/>
      <c r="Q4" s="1"/>
      <c r="R4" s="1"/>
      <c r="S4" s="1"/>
      <c r="T4" s="1"/>
      <c r="U4" s="1"/>
      <c r="V4" s="1"/>
      <c r="W4" s="1"/>
      <c r="X4" s="1"/>
      <c r="Y4" s="1"/>
      <c r="Z4" s="1"/>
      <c r="AA4" s="1"/>
    </row>
    <row r="5" spans="1:27" ht="30" customHeight="1" x14ac:dyDescent="0.25">
      <c r="A5" s="250"/>
      <c r="B5" s="111">
        <v>2023</v>
      </c>
      <c r="C5" s="112">
        <v>2024</v>
      </c>
      <c r="D5" s="113" t="s">
        <v>182</v>
      </c>
      <c r="E5" s="111">
        <v>2023</v>
      </c>
      <c r="F5" s="112">
        <v>2024</v>
      </c>
      <c r="G5" s="113" t="s">
        <v>182</v>
      </c>
      <c r="H5" s="111">
        <v>2023</v>
      </c>
      <c r="I5" s="112">
        <v>2024</v>
      </c>
      <c r="J5" s="113" t="s">
        <v>182</v>
      </c>
      <c r="K5" s="111">
        <v>2023</v>
      </c>
      <c r="L5" s="112">
        <v>2024</v>
      </c>
      <c r="M5" s="113" t="s">
        <v>182</v>
      </c>
      <c r="N5" s="1"/>
      <c r="O5" s="1"/>
      <c r="P5" s="1"/>
      <c r="Q5" s="1"/>
      <c r="R5" s="1"/>
      <c r="S5" s="1"/>
      <c r="T5" s="1"/>
      <c r="U5" s="1"/>
      <c r="V5" s="1"/>
      <c r="W5" s="1"/>
      <c r="X5" s="1"/>
      <c r="Y5" s="1"/>
      <c r="Z5" s="1"/>
      <c r="AA5" s="1"/>
    </row>
    <row r="6" spans="1:27" ht="18.899999999999999" customHeight="1" x14ac:dyDescent="0.25">
      <c r="A6" s="51" t="s">
        <v>49</v>
      </c>
      <c r="B6" s="36">
        <v>1199</v>
      </c>
      <c r="C6" s="37">
        <v>1243</v>
      </c>
      <c r="D6" s="38">
        <f>(C6/B6)-1</f>
        <v>3.669724770642202E-2</v>
      </c>
      <c r="E6" s="42">
        <v>38</v>
      </c>
      <c r="F6" s="42">
        <v>38</v>
      </c>
      <c r="G6" s="41">
        <f>(F6/E6)-1</f>
        <v>0</v>
      </c>
      <c r="H6" s="36">
        <v>131</v>
      </c>
      <c r="I6" s="37">
        <v>129</v>
      </c>
      <c r="J6" s="38">
        <f>(I6/H6)-1</f>
        <v>-1.5267175572519109E-2</v>
      </c>
      <c r="K6" s="42">
        <v>1449</v>
      </c>
      <c r="L6" s="42">
        <v>1490</v>
      </c>
      <c r="M6" s="44">
        <f>(L6/K6)-1</f>
        <v>2.8295376121463045E-2</v>
      </c>
      <c r="N6" s="1"/>
      <c r="O6" s="1"/>
      <c r="P6" s="1"/>
      <c r="Q6" s="1"/>
      <c r="R6" s="1"/>
      <c r="S6" s="1"/>
      <c r="T6" s="1"/>
      <c r="U6" s="1"/>
      <c r="V6" s="1"/>
      <c r="W6" s="1"/>
      <c r="X6" s="1"/>
      <c r="Y6" s="1"/>
      <c r="Z6" s="1"/>
      <c r="AA6" s="1"/>
    </row>
    <row r="7" spans="1:27" ht="18.899999999999999" customHeight="1" x14ac:dyDescent="0.25">
      <c r="A7" s="51" t="s">
        <v>50</v>
      </c>
      <c r="B7" s="39">
        <v>753</v>
      </c>
      <c r="C7" s="42">
        <v>741</v>
      </c>
      <c r="D7" s="43">
        <f t="shared" ref="D7:D13" si="0">(C7/B7)-1</f>
        <v>-1.5936254980079667E-2</v>
      </c>
      <c r="E7" s="42">
        <v>33</v>
      </c>
      <c r="F7" s="42">
        <v>27</v>
      </c>
      <c r="G7" s="41">
        <f t="shared" ref="G7:G13" si="1">(F7/E7)-1</f>
        <v>-0.18181818181818177</v>
      </c>
      <c r="H7" s="39">
        <v>105</v>
      </c>
      <c r="I7" s="42">
        <v>77</v>
      </c>
      <c r="J7" s="43">
        <f t="shared" ref="J7:J13" si="2">(I7/H7)-1</f>
        <v>-0.26666666666666672</v>
      </c>
      <c r="K7" s="42">
        <v>876</v>
      </c>
      <c r="L7" s="42">
        <v>850</v>
      </c>
      <c r="M7" s="44">
        <f t="shared" ref="M7:M13" si="3">(L7/K7)-1</f>
        <v>-2.9680365296803624E-2</v>
      </c>
      <c r="N7" s="1"/>
      <c r="O7" s="1"/>
      <c r="P7" s="1"/>
      <c r="Q7" s="1"/>
      <c r="R7" s="1"/>
      <c r="S7" s="1"/>
      <c r="T7" s="1"/>
      <c r="U7" s="1"/>
      <c r="V7" s="1"/>
      <c r="W7" s="1"/>
      <c r="X7" s="1"/>
      <c r="Y7" s="1"/>
      <c r="Z7" s="1"/>
      <c r="AA7" s="1"/>
    </row>
    <row r="8" spans="1:27" ht="18.899999999999999" customHeight="1" x14ac:dyDescent="0.25">
      <c r="A8" s="51" t="s">
        <v>51</v>
      </c>
      <c r="B8" s="39">
        <v>3866</v>
      </c>
      <c r="C8" s="42">
        <v>4164</v>
      </c>
      <c r="D8" s="43">
        <f t="shared" si="0"/>
        <v>7.708225556130377E-2</v>
      </c>
      <c r="E8" s="42">
        <v>53</v>
      </c>
      <c r="F8" s="42">
        <v>62</v>
      </c>
      <c r="G8" s="41">
        <f t="shared" si="1"/>
        <v>0.16981132075471694</v>
      </c>
      <c r="H8" s="39">
        <v>239</v>
      </c>
      <c r="I8" s="42">
        <v>278</v>
      </c>
      <c r="J8" s="43">
        <f t="shared" si="2"/>
        <v>0.16317991631799167</v>
      </c>
      <c r="K8" s="42">
        <v>4476</v>
      </c>
      <c r="L8" s="42">
        <v>4860</v>
      </c>
      <c r="M8" s="44">
        <f t="shared" si="3"/>
        <v>8.5790884718498717E-2</v>
      </c>
      <c r="N8" s="1"/>
      <c r="O8" s="1"/>
      <c r="P8" s="1"/>
      <c r="Q8" s="1"/>
      <c r="R8" s="1"/>
      <c r="S8" s="1"/>
      <c r="T8" s="1"/>
      <c r="U8" s="1"/>
      <c r="V8" s="1"/>
      <c r="W8" s="1"/>
      <c r="X8" s="1"/>
      <c r="Y8" s="1"/>
      <c r="Z8" s="1"/>
      <c r="AA8" s="1"/>
    </row>
    <row r="9" spans="1:27" ht="18.899999999999999" customHeight="1" x14ac:dyDescent="0.25">
      <c r="A9" s="51" t="s">
        <v>52</v>
      </c>
      <c r="B9" s="39">
        <v>5754</v>
      </c>
      <c r="C9" s="42">
        <v>6117</v>
      </c>
      <c r="D9" s="43">
        <f t="shared" si="0"/>
        <v>6.308654848800832E-2</v>
      </c>
      <c r="E9" s="42">
        <v>55</v>
      </c>
      <c r="F9" s="42">
        <v>48</v>
      </c>
      <c r="G9" s="41">
        <f t="shared" si="1"/>
        <v>-0.12727272727272732</v>
      </c>
      <c r="H9" s="39">
        <v>286</v>
      </c>
      <c r="I9" s="42">
        <v>309</v>
      </c>
      <c r="J9" s="43">
        <f t="shared" si="2"/>
        <v>8.0419580419580416E-2</v>
      </c>
      <c r="K9" s="42">
        <v>6679</v>
      </c>
      <c r="L9" s="42">
        <v>7069</v>
      </c>
      <c r="M9" s="44">
        <f t="shared" si="3"/>
        <v>5.8391974846534023E-2</v>
      </c>
      <c r="N9" s="1"/>
      <c r="O9" s="1"/>
      <c r="P9" s="1"/>
      <c r="Q9" s="1"/>
      <c r="R9" s="1"/>
      <c r="S9" s="1"/>
      <c r="T9" s="1"/>
      <c r="U9" s="1"/>
      <c r="V9" s="1"/>
      <c r="W9" s="1"/>
      <c r="X9" s="1"/>
      <c r="Y9" s="1"/>
      <c r="Z9" s="1"/>
      <c r="AA9" s="1"/>
    </row>
    <row r="10" spans="1:27" ht="18.899999999999999" customHeight="1" x14ac:dyDescent="0.25">
      <c r="A10" s="51" t="s">
        <v>53</v>
      </c>
      <c r="B10" s="39">
        <v>6265</v>
      </c>
      <c r="C10" s="42">
        <v>6529</v>
      </c>
      <c r="D10" s="43">
        <f t="shared" si="0"/>
        <v>4.2138866719872325E-2</v>
      </c>
      <c r="E10" s="42">
        <v>67</v>
      </c>
      <c r="F10" s="42">
        <v>58</v>
      </c>
      <c r="G10" s="41">
        <f t="shared" si="1"/>
        <v>-0.13432835820895528</v>
      </c>
      <c r="H10" s="39">
        <v>414</v>
      </c>
      <c r="I10" s="42">
        <v>444</v>
      </c>
      <c r="J10" s="43">
        <f t="shared" si="2"/>
        <v>7.2463768115942129E-2</v>
      </c>
      <c r="K10" s="42">
        <v>7358</v>
      </c>
      <c r="L10" s="42">
        <v>7733</v>
      </c>
      <c r="M10" s="44">
        <f t="shared" si="3"/>
        <v>5.0964936123946813E-2</v>
      </c>
      <c r="N10" s="1"/>
      <c r="O10" s="1"/>
      <c r="P10" s="1"/>
      <c r="Q10" s="1"/>
      <c r="R10" s="1"/>
      <c r="S10" s="1"/>
      <c r="T10" s="1"/>
      <c r="U10" s="1"/>
      <c r="V10" s="1"/>
      <c r="W10" s="1"/>
      <c r="X10" s="1"/>
      <c r="Y10" s="1"/>
      <c r="Z10" s="1"/>
      <c r="AA10" s="1"/>
    </row>
    <row r="11" spans="1:27" ht="18.899999999999999" customHeight="1" x14ac:dyDescent="0.25">
      <c r="A11" s="51" t="s">
        <v>54</v>
      </c>
      <c r="B11" s="39">
        <v>7669</v>
      </c>
      <c r="C11" s="42">
        <v>7768</v>
      </c>
      <c r="D11" s="43">
        <f t="shared" si="0"/>
        <v>1.2909114617290385E-2</v>
      </c>
      <c r="E11" s="42">
        <v>67</v>
      </c>
      <c r="F11" s="42">
        <v>83</v>
      </c>
      <c r="G11" s="41">
        <f t="shared" si="1"/>
        <v>0.23880597014925375</v>
      </c>
      <c r="H11" s="39">
        <v>538</v>
      </c>
      <c r="I11" s="42">
        <v>526</v>
      </c>
      <c r="J11" s="43">
        <f t="shared" si="2"/>
        <v>-2.2304832713754608E-2</v>
      </c>
      <c r="K11" s="42">
        <v>9211</v>
      </c>
      <c r="L11" s="42">
        <v>9184</v>
      </c>
      <c r="M11" s="44">
        <f t="shared" si="3"/>
        <v>-2.9312778199978018E-3</v>
      </c>
      <c r="N11" s="1"/>
      <c r="O11" s="1"/>
      <c r="P11" s="1"/>
      <c r="Q11" s="1"/>
      <c r="R11" s="1"/>
      <c r="S11" s="1"/>
      <c r="T11" s="1"/>
      <c r="U11" s="1"/>
      <c r="V11" s="1"/>
      <c r="W11" s="1"/>
      <c r="X11" s="1"/>
      <c r="Y11" s="1"/>
      <c r="Z11" s="1"/>
      <c r="AA11" s="1"/>
    </row>
    <row r="12" spans="1:27" ht="18.899999999999999" customHeight="1" x14ac:dyDescent="0.25">
      <c r="A12" s="51" t="s">
        <v>55</v>
      </c>
      <c r="B12" s="39">
        <v>6886</v>
      </c>
      <c r="C12" s="42">
        <v>6965</v>
      </c>
      <c r="D12" s="43">
        <f t="shared" si="0"/>
        <v>1.1472553006099284E-2</v>
      </c>
      <c r="E12" s="42">
        <v>107</v>
      </c>
      <c r="F12" s="42">
        <v>100</v>
      </c>
      <c r="G12" s="41">
        <f t="shared" si="1"/>
        <v>-6.5420560747663559E-2</v>
      </c>
      <c r="H12" s="39">
        <v>514</v>
      </c>
      <c r="I12" s="42">
        <v>573</v>
      </c>
      <c r="J12" s="43">
        <f t="shared" si="2"/>
        <v>0.11478599221789887</v>
      </c>
      <c r="K12" s="42">
        <v>7962</v>
      </c>
      <c r="L12" s="42">
        <v>8165</v>
      </c>
      <c r="M12" s="44">
        <f t="shared" si="3"/>
        <v>2.5496106505902949E-2</v>
      </c>
      <c r="N12" s="1"/>
      <c r="O12" s="1"/>
      <c r="P12" s="1"/>
      <c r="Q12" s="1"/>
      <c r="R12" s="1"/>
      <c r="S12" s="1"/>
      <c r="T12" s="1"/>
      <c r="U12" s="1"/>
      <c r="V12" s="1"/>
      <c r="W12" s="1"/>
      <c r="X12" s="1"/>
      <c r="Y12" s="1"/>
      <c r="Z12" s="1"/>
      <c r="AA12" s="1"/>
    </row>
    <row r="13" spans="1:27" ht="18.899999999999999" customHeight="1" x14ac:dyDescent="0.25">
      <c r="A13" s="51" t="s">
        <v>137</v>
      </c>
      <c r="B13" s="39">
        <v>2582</v>
      </c>
      <c r="C13" s="42">
        <v>2811</v>
      </c>
      <c r="D13" s="43">
        <f t="shared" si="0"/>
        <v>8.8690937257939639E-2</v>
      </c>
      <c r="E13" s="42">
        <v>47</v>
      </c>
      <c r="F13" s="42">
        <v>47</v>
      </c>
      <c r="G13" s="41">
        <f t="shared" si="1"/>
        <v>0</v>
      </c>
      <c r="H13" s="39">
        <v>210</v>
      </c>
      <c r="I13" s="42">
        <v>240</v>
      </c>
      <c r="J13" s="43">
        <f t="shared" si="2"/>
        <v>0.14285714285714279</v>
      </c>
      <c r="K13" s="42">
        <v>3047</v>
      </c>
      <c r="L13" s="42">
        <v>3332</v>
      </c>
      <c r="M13" s="44">
        <f t="shared" si="3"/>
        <v>9.3534624220544815E-2</v>
      </c>
      <c r="N13" s="1"/>
      <c r="O13" s="1"/>
      <c r="P13" s="1"/>
      <c r="Q13" s="1"/>
      <c r="R13" s="1"/>
      <c r="S13" s="1"/>
      <c r="T13" s="1"/>
      <c r="U13" s="1"/>
      <c r="V13" s="1"/>
      <c r="W13" s="1"/>
      <c r="X13" s="1"/>
      <c r="Y13" s="1"/>
      <c r="Z13" s="1"/>
      <c r="AA13" s="1"/>
    </row>
    <row r="14" spans="1:27" ht="18.899999999999999" customHeight="1" thickBot="1" x14ac:dyDescent="0.3">
      <c r="A14" s="11" t="s">
        <v>33</v>
      </c>
      <c r="B14" s="8">
        <f>SUM(B6:B13)</f>
        <v>34974</v>
      </c>
      <c r="C14" s="12">
        <f>SUM(C6:C13)</f>
        <v>36338</v>
      </c>
      <c r="D14" s="32">
        <f>(C14/B14)-1</f>
        <v>3.9000400297363846E-2</v>
      </c>
      <c r="E14" s="12">
        <f>SUM(E6:E13)</f>
        <v>467</v>
      </c>
      <c r="F14" s="12">
        <f>SUM(F6:F13)</f>
        <v>463</v>
      </c>
      <c r="G14" s="26">
        <f>(F14/E14)-1</f>
        <v>-8.565310492505307E-3</v>
      </c>
      <c r="H14" s="8">
        <f>SUM(H6:H13)</f>
        <v>2437</v>
      </c>
      <c r="I14" s="12">
        <f>SUM(I6:I13)</f>
        <v>2576</v>
      </c>
      <c r="J14" s="32">
        <f>(I14/H14)-1</f>
        <v>5.7037340993024266E-2</v>
      </c>
      <c r="K14" s="12">
        <f>SUM(K6:K13)</f>
        <v>41058</v>
      </c>
      <c r="L14" s="12">
        <f>SUM(L6:L13)</f>
        <v>42683</v>
      </c>
      <c r="M14" s="26">
        <f>(L14/K14)-1</f>
        <v>3.9578157728092034E-2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6" width="7.88671875" style="3" customWidth="1"/>
    <col min="7" max="7" width="9.109375" style="3" customWidth="1"/>
    <col min="8" max="9" width="7.88671875" style="3" customWidth="1"/>
    <col min="10" max="10" width="8.109375" style="3" customWidth="1"/>
    <col min="11" max="13" width="7.88671875" style="3" customWidth="1"/>
    <col min="14" max="14" width="2.33203125" style="3" customWidth="1"/>
    <col min="15" max="16384" width="9.109375" style="3"/>
  </cols>
  <sheetData>
    <row r="1" spans="1:27" ht="6.75" customHeight="1" x14ac:dyDescent="0.25"/>
    <row r="2" spans="1:27" ht="18.899999999999999" customHeight="1" x14ac:dyDescent="0.3">
      <c r="A2" s="14" t="s">
        <v>156</v>
      </c>
      <c r="B2" s="15"/>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9" t="str">
        <f>+'1'!A4</f>
        <v>Janeiro-dezembro</v>
      </c>
      <c r="B4" s="251" t="s">
        <v>6</v>
      </c>
      <c r="C4" s="252"/>
      <c r="D4" s="253"/>
      <c r="E4" s="251" t="s">
        <v>29</v>
      </c>
      <c r="F4" s="252"/>
      <c r="G4" s="253"/>
      <c r="H4" s="252" t="s">
        <v>18</v>
      </c>
      <c r="I4" s="252"/>
      <c r="J4" s="252"/>
      <c r="K4" s="251" t="s">
        <v>19</v>
      </c>
      <c r="L4" s="252"/>
      <c r="M4" s="252"/>
      <c r="N4" s="1"/>
      <c r="O4" s="1"/>
      <c r="P4" s="1"/>
      <c r="Q4" s="1"/>
      <c r="R4" s="1"/>
      <c r="S4" s="1"/>
      <c r="T4" s="1"/>
      <c r="U4" s="1"/>
      <c r="V4" s="1"/>
      <c r="W4" s="1"/>
      <c r="X4" s="1"/>
      <c r="Y4" s="1"/>
      <c r="Z4" s="1"/>
      <c r="AA4" s="1"/>
    </row>
    <row r="5" spans="1:27" ht="30" customHeight="1" x14ac:dyDescent="0.25">
      <c r="A5" s="250"/>
      <c r="B5" s="111">
        <v>2023</v>
      </c>
      <c r="C5" s="112">
        <v>2024</v>
      </c>
      <c r="D5" s="113" t="s">
        <v>182</v>
      </c>
      <c r="E5" s="111">
        <v>2023</v>
      </c>
      <c r="F5" s="112">
        <v>2024</v>
      </c>
      <c r="G5" s="113" t="s">
        <v>182</v>
      </c>
      <c r="H5" s="111">
        <v>2023</v>
      </c>
      <c r="I5" s="112">
        <v>2024</v>
      </c>
      <c r="J5" s="113" t="s">
        <v>182</v>
      </c>
      <c r="K5" s="111">
        <v>2023</v>
      </c>
      <c r="L5" s="112">
        <v>2024</v>
      </c>
      <c r="M5" s="113" t="s">
        <v>182</v>
      </c>
      <c r="N5" s="1"/>
      <c r="O5" s="1"/>
      <c r="P5" s="1"/>
      <c r="Q5" s="1"/>
      <c r="R5" s="1"/>
      <c r="S5" s="1"/>
      <c r="T5" s="1"/>
      <c r="U5" s="1"/>
      <c r="V5" s="1"/>
      <c r="W5" s="1"/>
      <c r="X5" s="1"/>
      <c r="Y5" s="1"/>
      <c r="Z5" s="1"/>
      <c r="AA5" s="1"/>
    </row>
    <row r="6" spans="1:27" ht="18.899999999999999" customHeight="1" x14ac:dyDescent="0.25">
      <c r="A6" s="51" t="s">
        <v>56</v>
      </c>
      <c r="B6" s="36">
        <v>29546</v>
      </c>
      <c r="C6" s="37">
        <v>30149</v>
      </c>
      <c r="D6" s="38">
        <f>(C6/B6)-1</f>
        <v>2.0408853990387943E-2</v>
      </c>
      <c r="E6" s="42">
        <v>415</v>
      </c>
      <c r="F6" s="42">
        <v>409</v>
      </c>
      <c r="G6" s="41">
        <f>(F6/E6)-1</f>
        <v>-1.4457831325301207E-2</v>
      </c>
      <c r="H6" s="36">
        <v>2164</v>
      </c>
      <c r="I6" s="37">
        <v>2220</v>
      </c>
      <c r="J6" s="38">
        <f>(I6/H6)-1</f>
        <v>2.5878003696857776E-2</v>
      </c>
      <c r="K6" s="42">
        <v>34396</v>
      </c>
      <c r="L6" s="42">
        <v>35173</v>
      </c>
      <c r="M6" s="41">
        <f>(L6/K6)-1</f>
        <v>2.2589836027445021E-2</v>
      </c>
      <c r="N6" s="1"/>
      <c r="O6" s="1"/>
      <c r="P6" s="1"/>
      <c r="Q6" s="1"/>
      <c r="R6" s="1"/>
      <c r="S6" s="1"/>
      <c r="T6" s="1"/>
      <c r="U6" s="1"/>
      <c r="V6" s="1"/>
      <c r="W6" s="1"/>
      <c r="X6" s="1"/>
      <c r="Y6" s="1"/>
      <c r="Z6" s="1"/>
      <c r="AA6" s="1"/>
    </row>
    <row r="7" spans="1:27" ht="18.899999999999999" customHeight="1" x14ac:dyDescent="0.25">
      <c r="A7" s="51" t="s">
        <v>57</v>
      </c>
      <c r="B7" s="39">
        <v>5120</v>
      </c>
      <c r="C7" s="42">
        <v>5880</v>
      </c>
      <c r="D7" s="43">
        <f t="shared" ref="D7:D13" si="0">(C7/B7)-1</f>
        <v>0.1484375</v>
      </c>
      <c r="E7" s="42">
        <v>44</v>
      </c>
      <c r="F7" s="42">
        <v>49</v>
      </c>
      <c r="G7" s="41">
        <f t="shared" ref="G7:G9" si="1">(F7/E7)-1</f>
        <v>0.11363636363636354</v>
      </c>
      <c r="H7" s="39">
        <v>244</v>
      </c>
      <c r="I7" s="42">
        <v>330</v>
      </c>
      <c r="J7" s="43">
        <f t="shared" ref="J7:J12" si="2">(I7/H7)-1</f>
        <v>0.35245901639344268</v>
      </c>
      <c r="K7" s="42">
        <v>6258</v>
      </c>
      <c r="L7" s="42">
        <v>7148</v>
      </c>
      <c r="M7" s="41">
        <f t="shared" ref="M7:M13" si="3">(L7/K7)-1</f>
        <v>0.14221796100990725</v>
      </c>
      <c r="N7" s="1"/>
      <c r="O7" s="1"/>
      <c r="P7" s="1"/>
      <c r="Q7" s="1"/>
      <c r="R7" s="1"/>
      <c r="S7" s="1"/>
      <c r="T7" s="1"/>
      <c r="U7" s="1"/>
      <c r="V7" s="1"/>
      <c r="W7" s="1"/>
      <c r="X7" s="1"/>
      <c r="Y7" s="1"/>
      <c r="Z7" s="1"/>
      <c r="AA7" s="1"/>
    </row>
    <row r="8" spans="1:27" ht="18.899999999999999" customHeight="1" x14ac:dyDescent="0.25">
      <c r="A8" s="51" t="s">
        <v>58</v>
      </c>
      <c r="B8" s="39">
        <v>205</v>
      </c>
      <c r="C8" s="42">
        <v>199</v>
      </c>
      <c r="D8" s="43">
        <f t="shared" si="0"/>
        <v>-2.9268292682926855E-2</v>
      </c>
      <c r="E8" s="42">
        <v>6</v>
      </c>
      <c r="F8" s="42">
        <v>3</v>
      </c>
      <c r="G8" s="41">
        <f t="shared" si="1"/>
        <v>-0.5</v>
      </c>
      <c r="H8" s="39">
        <v>23</v>
      </c>
      <c r="I8" s="42">
        <v>21</v>
      </c>
      <c r="J8" s="43">
        <f t="shared" si="2"/>
        <v>-8.6956521739130488E-2</v>
      </c>
      <c r="K8" s="42">
        <v>285</v>
      </c>
      <c r="L8" s="42">
        <v>233</v>
      </c>
      <c r="M8" s="41">
        <f t="shared" si="3"/>
        <v>-0.18245614035087721</v>
      </c>
      <c r="N8" s="1"/>
      <c r="O8" s="1"/>
      <c r="P8" s="1"/>
      <c r="Q8" s="1"/>
      <c r="R8" s="1"/>
      <c r="S8" s="1"/>
      <c r="T8" s="1"/>
      <c r="U8" s="1"/>
      <c r="V8" s="1"/>
      <c r="W8" s="1"/>
      <c r="X8" s="1"/>
      <c r="Y8" s="1"/>
      <c r="Z8" s="1"/>
      <c r="AA8" s="1"/>
    </row>
    <row r="9" spans="1:27" ht="18.899999999999999" customHeight="1" x14ac:dyDescent="0.25">
      <c r="A9" s="51" t="s">
        <v>59</v>
      </c>
      <c r="B9" s="39">
        <v>34</v>
      </c>
      <c r="C9" s="42">
        <v>49</v>
      </c>
      <c r="D9" s="43">
        <f t="shared" si="0"/>
        <v>0.44117647058823528</v>
      </c>
      <c r="E9" s="42">
        <v>2</v>
      </c>
      <c r="F9" s="42">
        <v>2</v>
      </c>
      <c r="G9" s="41">
        <f t="shared" si="1"/>
        <v>0</v>
      </c>
      <c r="H9" s="39">
        <v>2</v>
      </c>
      <c r="I9" s="42">
        <v>2</v>
      </c>
      <c r="J9" s="43">
        <f t="shared" si="2"/>
        <v>0</v>
      </c>
      <c r="K9" s="42">
        <v>39</v>
      </c>
      <c r="L9" s="42">
        <v>51</v>
      </c>
      <c r="M9" s="41">
        <f t="shared" si="3"/>
        <v>0.30769230769230771</v>
      </c>
      <c r="N9" s="1"/>
      <c r="O9" s="1"/>
      <c r="P9" s="1"/>
      <c r="Q9" s="1"/>
      <c r="R9" s="1"/>
      <c r="S9" s="1"/>
      <c r="T9" s="1"/>
      <c r="U9" s="1"/>
      <c r="V9" s="1"/>
      <c r="W9" s="1"/>
      <c r="X9" s="1"/>
      <c r="Y9" s="1"/>
      <c r="Z9" s="1"/>
      <c r="AA9" s="1"/>
    </row>
    <row r="10" spans="1:27" ht="18.899999999999999" customHeight="1" x14ac:dyDescent="0.25">
      <c r="A10" s="51" t="s">
        <v>60</v>
      </c>
      <c r="B10" s="39">
        <v>20</v>
      </c>
      <c r="C10" s="42">
        <v>6</v>
      </c>
      <c r="D10" s="43">
        <f t="shared" si="0"/>
        <v>-0.7</v>
      </c>
      <c r="E10" s="42">
        <v>0</v>
      </c>
      <c r="F10" s="42">
        <v>0</v>
      </c>
      <c r="G10" s="41" t="s">
        <v>130</v>
      </c>
      <c r="H10" s="39">
        <v>3</v>
      </c>
      <c r="I10" s="42">
        <v>0</v>
      </c>
      <c r="J10" s="43">
        <f t="shared" si="2"/>
        <v>-1</v>
      </c>
      <c r="K10" s="42">
        <v>23</v>
      </c>
      <c r="L10" s="42">
        <v>12</v>
      </c>
      <c r="M10" s="41">
        <f t="shared" si="3"/>
        <v>-0.47826086956521741</v>
      </c>
      <c r="N10" s="1"/>
      <c r="O10" s="1"/>
      <c r="P10" s="1"/>
      <c r="Q10" s="1"/>
      <c r="R10" s="1"/>
      <c r="S10" s="1"/>
      <c r="T10" s="1"/>
      <c r="U10" s="1"/>
      <c r="V10" s="1"/>
      <c r="W10" s="1"/>
      <c r="X10" s="1"/>
      <c r="Y10" s="1"/>
      <c r="Z10" s="1"/>
      <c r="AA10" s="1"/>
    </row>
    <row r="11" spans="1:27" ht="18.899999999999999" customHeight="1" x14ac:dyDescent="0.25">
      <c r="A11" s="51" t="s">
        <v>208</v>
      </c>
      <c r="B11" s="39">
        <v>2</v>
      </c>
      <c r="C11" s="42">
        <v>2</v>
      </c>
      <c r="D11" s="43">
        <f t="shared" si="0"/>
        <v>0</v>
      </c>
      <c r="E11" s="42">
        <v>0</v>
      </c>
      <c r="F11" s="42">
        <v>0</v>
      </c>
      <c r="G11" s="41" t="s">
        <v>130</v>
      </c>
      <c r="H11" s="39">
        <v>0</v>
      </c>
      <c r="I11" s="42">
        <v>0</v>
      </c>
      <c r="J11" s="43" t="s">
        <v>130</v>
      </c>
      <c r="K11" s="42">
        <v>2</v>
      </c>
      <c r="L11" s="42">
        <v>2</v>
      </c>
      <c r="M11" s="41">
        <f t="shared" si="3"/>
        <v>0</v>
      </c>
      <c r="N11" s="1"/>
      <c r="O11" s="1"/>
      <c r="P11" s="1"/>
      <c r="Q11" s="1"/>
      <c r="R11" s="1"/>
      <c r="S11" s="1"/>
      <c r="T11" s="1"/>
      <c r="U11" s="1"/>
      <c r="V11" s="1"/>
      <c r="W11" s="1"/>
      <c r="X11" s="1"/>
      <c r="Y11" s="1"/>
      <c r="Z11" s="1"/>
      <c r="AA11" s="1"/>
    </row>
    <row r="12" spans="1:27" ht="18.899999999999999" customHeight="1" x14ac:dyDescent="0.25">
      <c r="A12" s="51" t="s">
        <v>61</v>
      </c>
      <c r="B12" s="39">
        <v>10</v>
      </c>
      <c r="C12" s="42">
        <v>19</v>
      </c>
      <c r="D12" s="43">
        <f t="shared" si="0"/>
        <v>0.89999999999999991</v>
      </c>
      <c r="E12" s="42">
        <v>0</v>
      </c>
      <c r="F12" s="42">
        <v>0</v>
      </c>
      <c r="G12" s="41" t="s">
        <v>130</v>
      </c>
      <c r="H12" s="39">
        <v>1</v>
      </c>
      <c r="I12" s="42">
        <v>1</v>
      </c>
      <c r="J12" s="43">
        <f t="shared" si="2"/>
        <v>0</v>
      </c>
      <c r="K12" s="42">
        <v>13</v>
      </c>
      <c r="L12" s="42">
        <v>30</v>
      </c>
      <c r="M12" s="41">
        <f t="shared" si="3"/>
        <v>1.3076923076923075</v>
      </c>
      <c r="N12" s="1"/>
      <c r="O12" s="1"/>
      <c r="P12" s="1"/>
      <c r="Q12" s="1"/>
      <c r="R12" s="1"/>
      <c r="S12" s="1"/>
      <c r="T12" s="1"/>
      <c r="U12" s="1"/>
      <c r="V12" s="1"/>
      <c r="W12" s="1"/>
      <c r="X12" s="1"/>
      <c r="Y12" s="1"/>
      <c r="Z12" s="1"/>
      <c r="AA12" s="1"/>
    </row>
    <row r="13" spans="1:27" ht="18.899999999999999" customHeight="1" x14ac:dyDescent="0.25">
      <c r="A13" s="51" t="s">
        <v>62</v>
      </c>
      <c r="B13" s="39">
        <v>37</v>
      </c>
      <c r="C13" s="42">
        <v>34</v>
      </c>
      <c r="D13" s="43">
        <f t="shared" si="0"/>
        <v>-8.108108108108103E-2</v>
      </c>
      <c r="E13" s="42">
        <v>0</v>
      </c>
      <c r="F13" s="42">
        <v>0</v>
      </c>
      <c r="G13" s="41" t="s">
        <v>130</v>
      </c>
      <c r="H13" s="39">
        <v>0</v>
      </c>
      <c r="I13" s="42">
        <v>2</v>
      </c>
      <c r="J13" s="43" t="s">
        <v>130</v>
      </c>
      <c r="K13" s="42">
        <v>42</v>
      </c>
      <c r="L13" s="42">
        <v>34</v>
      </c>
      <c r="M13" s="41">
        <f t="shared" si="3"/>
        <v>-0.19047619047619047</v>
      </c>
      <c r="N13" s="1"/>
      <c r="O13" s="1"/>
      <c r="P13" s="1"/>
      <c r="Q13" s="1"/>
      <c r="R13" s="1"/>
      <c r="S13" s="1"/>
      <c r="T13" s="1"/>
      <c r="U13" s="1"/>
      <c r="V13" s="1"/>
      <c r="W13" s="1"/>
      <c r="X13" s="1"/>
      <c r="Y13" s="1"/>
      <c r="Z13" s="1"/>
      <c r="AA13" s="1"/>
    </row>
    <row r="14" spans="1:27" ht="18.899999999999999" customHeight="1" thickBot="1" x14ac:dyDescent="0.3">
      <c r="A14" s="11" t="s">
        <v>33</v>
      </c>
      <c r="B14" s="8">
        <f>SUM(B6:B13)</f>
        <v>34974</v>
      </c>
      <c r="C14" s="12">
        <f>SUM(C6:C13)</f>
        <v>36338</v>
      </c>
      <c r="D14" s="32">
        <f>(C14/B14)-1</f>
        <v>3.9000400297363846E-2</v>
      </c>
      <c r="E14" s="12">
        <f>SUM(E6:E13)</f>
        <v>467</v>
      </c>
      <c r="F14" s="12">
        <f>SUM(F6:F13)</f>
        <v>463</v>
      </c>
      <c r="G14" s="26">
        <f>(F14/E14)-1</f>
        <v>-8.565310492505307E-3</v>
      </c>
      <c r="H14" s="8">
        <f>SUM(H6:H13)</f>
        <v>2437</v>
      </c>
      <c r="I14" s="12">
        <f>SUM(I6:I13)</f>
        <v>2576</v>
      </c>
      <c r="J14" s="32">
        <f>(I14/H14)-1</f>
        <v>5.7037340993024266E-2</v>
      </c>
      <c r="K14" s="12">
        <f>SUM(K6:K13)</f>
        <v>41058</v>
      </c>
      <c r="L14" s="12">
        <f>SUM(L6:L13)</f>
        <v>42683</v>
      </c>
      <c r="M14" s="26">
        <f>(L14/K14)-1</f>
        <v>3.9578157728092034E-2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4:C14" formulaRange="1"/>
    <ignoredError sqref="D14:M14"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092E1673DA0E4095CB54B370D17A7B" ma:contentTypeVersion="2" ma:contentTypeDescription="Create a new document." ma:contentTypeScope="" ma:versionID="197e4e0c1a2cf5360ed3a41b543a687c">
  <xsd:schema xmlns:xsd="http://www.w3.org/2001/XMLSchema" xmlns:xs="http://www.w3.org/2001/XMLSchema" xmlns:p="http://schemas.microsoft.com/office/2006/metadata/properties" xmlns:ns1="http://schemas.microsoft.com/sharepoint/v3" xmlns:ns2="c9ec503d-6f82-4f91-9403-97106548e09a" targetNamespace="http://schemas.microsoft.com/office/2006/metadata/properties" ma:root="true" ma:fieldsID="dfbbe114dea3b11ee565725848c4e587" ns1:_="" ns2:_="">
    <xsd:import namespace="http://schemas.microsoft.com/sharepoint/v3"/>
    <xsd:import namespace="c9ec503d-6f82-4f91-9403-97106548e09a"/>
    <xsd:element name="properties">
      <xsd:complexType>
        <xsd:sequence>
          <xsd:element name="documentManagement">
            <xsd:complexType>
              <xsd:all>
                <xsd:element ref="ns1:PublishingStartDate" minOccurs="0"/>
                <xsd:element ref="ns1:PublishingExpirationDate" minOccurs="0"/>
                <xsd:element ref="ns2:Ord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ec503d-6f82-4f91-9403-97106548e09a" elementFormDefault="qualified">
    <xsd:import namespace="http://schemas.microsoft.com/office/2006/documentManagement/types"/>
    <xsd:import namespace="http://schemas.microsoft.com/office/infopath/2007/PartnerControls"/>
    <xsd:element name="Ordem" ma:index="10" nillable="true" ma:displayName="Ordem" ma:internalName="Ordem0">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m xmlns="c9ec503d-6f82-4f91-9403-97106548e09a" xsi:nil="true"/>
  </documentManagement>
</p:properties>
</file>

<file path=customXml/itemProps1.xml><?xml version="1.0" encoding="utf-8"?>
<ds:datastoreItem xmlns:ds="http://schemas.openxmlformats.org/officeDocument/2006/customXml" ds:itemID="{21C1A8F3-EF24-4E3F-A946-877F074BE0C7}"/>
</file>

<file path=customXml/itemProps2.xml><?xml version="1.0" encoding="utf-8"?>
<ds:datastoreItem xmlns:ds="http://schemas.openxmlformats.org/officeDocument/2006/customXml" ds:itemID="{A68D56D9-4207-41B2-9956-13E55205BC7C}"/>
</file>

<file path=customXml/itemProps3.xml><?xml version="1.0" encoding="utf-8"?>
<ds:datastoreItem xmlns:ds="http://schemas.openxmlformats.org/officeDocument/2006/customXml" ds:itemID="{FCC44D07-A868-46B7-9978-B162C5F87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ao Relatório Anual de Sinistralidade 24h e fiscalização rodoviária 2024</dc:title>
  <dc:creator>Lisete Pinto Fernandes</dc:creator>
  <cp:lastModifiedBy>Jorge Rebelo</cp:lastModifiedBy>
  <cp:lastPrinted>2023-11-07T10:26:09Z</cp:lastPrinted>
  <dcterms:created xsi:type="dcterms:W3CDTF">2023-02-10T10:46:51Z</dcterms:created>
  <dcterms:modified xsi:type="dcterms:W3CDTF">2025-07-14T09:13:22Z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0x01010007092E1673DA0E4095CB54B370D17A7B</vt:lpwstr>
  </property>
</Properties>
</file>